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ecpeedso\AASERVICIO EeI\PROGRAMAS\PROA+ 21-24\DOCUMENTACIÓN\MEMORIA\"/>
    </mc:Choice>
  </mc:AlternateContent>
  <workbookProtection workbookPassword="CC1B" lockStructure="1"/>
  <bookViews>
    <workbookView xWindow="0" yWindow="0" windowWidth="28800" windowHeight="12450" tabRatio="760" activeTab="5"/>
  </bookViews>
  <sheets>
    <sheet name="IDENTIFICACIÓN PROA+" sheetId="18" r:id="rId1"/>
    <sheet name="OBJETIVOS" sheetId="20" r:id="rId2"/>
    <sheet name="DATOS" sheetId="21" state="hidden" r:id="rId3"/>
    <sheet name="ALUMNADO" sheetId="16" r:id="rId4"/>
    <sheet name="INDICADORES" sheetId="17" r:id="rId5"/>
    <sheet name="RC Compromisos" sheetId="22" r:id="rId6"/>
    <sheet name="1C" sheetId="23" r:id="rId7"/>
    <sheet name="3C" sheetId="24" r:id="rId8"/>
    <sheet name="4C" sheetId="25" r:id="rId9"/>
    <sheet name="5C" sheetId="26" r:id="rId10"/>
    <sheet name="6C" sheetId="27" r:id="rId11"/>
    <sheet name="7C Y 8C" sheetId="31" state="hidden" r:id="rId12"/>
    <sheet name="Resumen 7y8C" sheetId="30" state="hidden" r:id="rId13"/>
    <sheet name="Equipo directivo 7y8C" sheetId="29" state="hidden" r:id="rId14"/>
    <sheet name="Inspección educación 7y8C" sheetId="28" state="hidden" r:id="rId15"/>
    <sheet name="9C" sheetId="34" r:id="rId16"/>
    <sheet name="Equipo directivo 9C" sheetId="33" r:id="rId17"/>
    <sheet name="13C" sheetId="32" r:id="rId18"/>
  </sheets>
  <externalReferences>
    <externalReference r:id="rId19"/>
    <externalReference r:id="rId20"/>
  </externalReferences>
  <definedNames>
    <definedName name="_xlnm._FilterDatabase" localSheetId="2" hidden="1">DATOS!$A$226:$J$334</definedName>
    <definedName name="DECISION">DATOS!$A$1:$A$5</definedName>
    <definedName name="IDENTIFICACION">DATOS!$A$226:$E$334</definedName>
    <definedName name="IDENTIFICACION2">DATOS!$A$226:$G$334</definedName>
    <definedName name="PÒRCENTAJES">DATOS!$A$219:$A$224</definedName>
    <definedName name="PROVINCIAS">DATOS!$A$209:$A$212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8" i="21" l="1"/>
  <c r="J229" i="21"/>
  <c r="J230" i="21"/>
  <c r="J231" i="21"/>
  <c r="J235" i="21"/>
  <c r="J236" i="21"/>
  <c r="J237" i="21"/>
  <c r="J238" i="21"/>
  <c r="J239" i="21"/>
  <c r="J242" i="21"/>
  <c r="J244" i="21"/>
  <c r="J245" i="21"/>
  <c r="J246" i="21"/>
  <c r="J247" i="21"/>
  <c r="J248" i="21"/>
  <c r="J249" i="21"/>
  <c r="J250" i="21"/>
  <c r="J251" i="21"/>
  <c r="J252" i="21"/>
  <c r="J253" i="21"/>
  <c r="J254" i="21"/>
  <c r="J255" i="21"/>
  <c r="J256" i="21"/>
  <c r="J258" i="21"/>
  <c r="J259" i="21"/>
  <c r="J260" i="21"/>
  <c r="J262" i="21"/>
  <c r="J263" i="21"/>
  <c r="J264" i="21"/>
  <c r="J265" i="21"/>
  <c r="J266" i="21"/>
  <c r="J268" i="21"/>
  <c r="J269" i="21"/>
  <c r="J270" i="21"/>
  <c r="J271" i="21"/>
  <c r="J272" i="21"/>
  <c r="J273" i="21"/>
  <c r="J274" i="21"/>
  <c r="J275" i="21"/>
  <c r="J276" i="21"/>
  <c r="J277" i="21"/>
  <c r="J278" i="21"/>
  <c r="J279" i="21"/>
  <c r="J280" i="21"/>
  <c r="J281" i="21"/>
  <c r="J296" i="21"/>
  <c r="J297" i="21"/>
  <c r="J298" i="21"/>
  <c r="J299" i="21"/>
  <c r="J300" i="21"/>
  <c r="J301" i="21"/>
  <c r="J302" i="21"/>
  <c r="J303" i="21"/>
  <c r="J304" i="21"/>
  <c r="J305" i="21"/>
  <c r="J306" i="21"/>
  <c r="J307" i="21"/>
  <c r="J308" i="21"/>
  <c r="J309" i="21"/>
  <c r="J310" i="21"/>
  <c r="J311" i="21"/>
  <c r="J312" i="21"/>
  <c r="J313" i="21"/>
  <c r="J314" i="21"/>
  <c r="J315" i="21"/>
  <c r="J316" i="21"/>
  <c r="J317" i="21"/>
  <c r="J318" i="21"/>
  <c r="J319" i="21"/>
  <c r="J320" i="21"/>
  <c r="J321" i="21"/>
  <c r="J322" i="21"/>
  <c r="J323" i="21"/>
  <c r="J324" i="21"/>
  <c r="J325" i="21"/>
  <c r="J326" i="21"/>
  <c r="J327" i="21"/>
  <c r="J328" i="21"/>
  <c r="J329" i="21"/>
  <c r="J330" i="21"/>
  <c r="J331" i="21"/>
  <c r="J332" i="21"/>
  <c r="J333" i="21"/>
  <c r="J334" i="21"/>
  <c r="K48" i="20" l="1"/>
  <c r="K11" i="20" l="1"/>
  <c r="K39" i="20"/>
  <c r="L39" i="20"/>
  <c r="J39" i="20"/>
  <c r="K25" i="20"/>
  <c r="L25" i="20"/>
  <c r="J25" i="20"/>
  <c r="L11" i="20"/>
  <c r="J11" i="20"/>
  <c r="M6" i="20"/>
  <c r="M7" i="20"/>
  <c r="M8" i="20"/>
  <c r="M9" i="20"/>
  <c r="M10" i="20"/>
  <c r="M37" i="20"/>
  <c r="M38" i="20"/>
  <c r="M23" i="20"/>
  <c r="M24" i="20"/>
  <c r="F12" i="27" l="1"/>
  <c r="E14" i="22" l="1"/>
  <c r="G59" i="17" l="1"/>
  <c r="G62" i="17"/>
  <c r="G65" i="17"/>
  <c r="G64" i="17"/>
  <c r="G61" i="17"/>
  <c r="G58" i="17"/>
  <c r="G54" i="17"/>
  <c r="G55" i="17"/>
  <c r="G56" i="17"/>
  <c r="G53" i="17"/>
  <c r="G18" i="17"/>
  <c r="G17" i="17"/>
  <c r="G15" i="17"/>
  <c r="G14" i="17"/>
  <c r="G12" i="17"/>
  <c r="G11" i="17"/>
  <c r="G8" i="17"/>
  <c r="G9" i="17"/>
  <c r="G7" i="17"/>
  <c r="C6" i="18"/>
  <c r="H228" i="21"/>
  <c r="I228" i="21"/>
  <c r="H229" i="21"/>
  <c r="I229" i="21"/>
  <c r="H230" i="21"/>
  <c r="I230" i="21"/>
  <c r="H231" i="21"/>
  <c r="I231" i="21"/>
  <c r="H232" i="21"/>
  <c r="I232" i="21"/>
  <c r="H233" i="21"/>
  <c r="I233" i="21"/>
  <c r="H234" i="21"/>
  <c r="I234" i="21"/>
  <c r="H235" i="21"/>
  <c r="I235" i="21"/>
  <c r="H236" i="21"/>
  <c r="I236" i="21"/>
  <c r="H237" i="21"/>
  <c r="I237" i="21"/>
  <c r="H238" i="21"/>
  <c r="I238" i="21"/>
  <c r="H239" i="21"/>
  <c r="I239" i="21"/>
  <c r="H240" i="21"/>
  <c r="I240" i="21"/>
  <c r="H241" i="21"/>
  <c r="I241" i="21"/>
  <c r="H242" i="21"/>
  <c r="I242" i="21"/>
  <c r="H243" i="21"/>
  <c r="I243" i="21"/>
  <c r="H244" i="21"/>
  <c r="I244" i="21"/>
  <c r="H245" i="21"/>
  <c r="I245" i="21"/>
  <c r="H246" i="21"/>
  <c r="I246" i="21"/>
  <c r="H247" i="21"/>
  <c r="I247" i="21"/>
  <c r="H248" i="21"/>
  <c r="I248" i="21"/>
  <c r="H249" i="21"/>
  <c r="I249" i="21"/>
  <c r="H250" i="21"/>
  <c r="I250" i="21"/>
  <c r="H251" i="21"/>
  <c r="I251" i="21"/>
  <c r="H252" i="21"/>
  <c r="I252" i="21"/>
  <c r="H253" i="21"/>
  <c r="I253" i="21"/>
  <c r="H254" i="21"/>
  <c r="I254" i="21"/>
  <c r="H255" i="21"/>
  <c r="I255" i="21"/>
  <c r="H256" i="21"/>
  <c r="I256" i="21"/>
  <c r="H257" i="21"/>
  <c r="I257" i="21"/>
  <c r="H258" i="21"/>
  <c r="I258" i="21"/>
  <c r="H259" i="21"/>
  <c r="I259" i="21"/>
  <c r="H260" i="21"/>
  <c r="I260" i="21"/>
  <c r="H261" i="21"/>
  <c r="I261" i="21"/>
  <c r="H262" i="21"/>
  <c r="I262" i="21"/>
  <c r="H263" i="21"/>
  <c r="I263" i="21"/>
  <c r="H264" i="21"/>
  <c r="I264" i="21"/>
  <c r="H265" i="21"/>
  <c r="I265" i="21"/>
  <c r="H266" i="21"/>
  <c r="I266" i="21"/>
  <c r="H267" i="21"/>
  <c r="I267" i="21"/>
  <c r="H268" i="21"/>
  <c r="I268" i="21"/>
  <c r="H269" i="21"/>
  <c r="I269" i="21"/>
  <c r="H270" i="21"/>
  <c r="I270" i="21"/>
  <c r="H271" i="21"/>
  <c r="I271" i="21"/>
  <c r="H272" i="21"/>
  <c r="I272" i="21"/>
  <c r="H273" i="21"/>
  <c r="I273" i="21"/>
  <c r="H274" i="21"/>
  <c r="I274" i="21"/>
  <c r="H275" i="21"/>
  <c r="I275" i="21"/>
  <c r="H276" i="21"/>
  <c r="I276" i="21"/>
  <c r="H277" i="21"/>
  <c r="I277" i="21"/>
  <c r="H278" i="21"/>
  <c r="I278" i="21"/>
  <c r="H279" i="21"/>
  <c r="I279" i="21"/>
  <c r="H280" i="21"/>
  <c r="I280" i="21"/>
  <c r="H281" i="21"/>
  <c r="I281" i="21"/>
  <c r="H282" i="21"/>
  <c r="I282" i="21"/>
  <c r="H283" i="21"/>
  <c r="I283" i="21"/>
  <c r="H284" i="21"/>
  <c r="I284" i="21"/>
  <c r="H285" i="21"/>
  <c r="I285" i="21"/>
  <c r="H286" i="21"/>
  <c r="I286" i="21"/>
  <c r="H287" i="21"/>
  <c r="I287" i="21"/>
  <c r="H288" i="21"/>
  <c r="I288" i="21"/>
  <c r="H289" i="21"/>
  <c r="I289" i="21"/>
  <c r="H290" i="21"/>
  <c r="I290" i="21"/>
  <c r="H291" i="21"/>
  <c r="I291" i="21"/>
  <c r="H292" i="21"/>
  <c r="I292" i="21"/>
  <c r="H293" i="21"/>
  <c r="I293" i="21"/>
  <c r="H294" i="21"/>
  <c r="I294" i="21"/>
  <c r="H295" i="21"/>
  <c r="I295" i="21"/>
  <c r="H296" i="21"/>
  <c r="I296" i="21"/>
  <c r="H297" i="21"/>
  <c r="I297" i="21"/>
  <c r="H298" i="21"/>
  <c r="I298" i="21"/>
  <c r="H299" i="21"/>
  <c r="I299" i="21"/>
  <c r="H300" i="21"/>
  <c r="I300" i="21"/>
  <c r="H301" i="21"/>
  <c r="I301" i="21"/>
  <c r="H302" i="21"/>
  <c r="I302" i="21"/>
  <c r="H303" i="21"/>
  <c r="I303" i="21"/>
  <c r="H304" i="21"/>
  <c r="I304" i="21"/>
  <c r="H305" i="21"/>
  <c r="I305" i="21"/>
  <c r="H306" i="21"/>
  <c r="I306" i="21"/>
  <c r="H307" i="21"/>
  <c r="I307" i="21"/>
  <c r="H308" i="21"/>
  <c r="I308" i="21"/>
  <c r="H309" i="21"/>
  <c r="I309" i="21"/>
  <c r="H310" i="21"/>
  <c r="I310" i="21"/>
  <c r="H311" i="21"/>
  <c r="I311" i="21"/>
  <c r="H312" i="21"/>
  <c r="I312" i="21"/>
  <c r="H313" i="21"/>
  <c r="I313" i="21"/>
  <c r="H314" i="21"/>
  <c r="I314" i="21"/>
  <c r="H315" i="21"/>
  <c r="I315" i="21"/>
  <c r="H316" i="21"/>
  <c r="I316" i="21"/>
  <c r="H317" i="21"/>
  <c r="I317" i="21"/>
  <c r="H318" i="21"/>
  <c r="I318" i="21"/>
  <c r="H319" i="21"/>
  <c r="I319" i="21"/>
  <c r="H320" i="21"/>
  <c r="I320" i="21"/>
  <c r="H321" i="21"/>
  <c r="I321" i="21"/>
  <c r="H322" i="21"/>
  <c r="I322" i="21"/>
  <c r="H323" i="21"/>
  <c r="I323" i="21"/>
  <c r="H324" i="21"/>
  <c r="I324" i="21"/>
  <c r="H325" i="21"/>
  <c r="I325" i="21"/>
  <c r="H326" i="21"/>
  <c r="I326" i="21"/>
  <c r="H327" i="21"/>
  <c r="I327" i="21"/>
  <c r="H328" i="21"/>
  <c r="I328" i="21"/>
  <c r="H329" i="21"/>
  <c r="I329" i="21"/>
  <c r="H330" i="21"/>
  <c r="I330" i="21"/>
  <c r="H331" i="21"/>
  <c r="I331" i="21"/>
  <c r="H332" i="21"/>
  <c r="I332" i="21"/>
  <c r="H333" i="21"/>
  <c r="I333" i="21"/>
  <c r="H334" i="21"/>
  <c r="I334" i="21"/>
  <c r="I227" i="21"/>
  <c r="H227" i="21"/>
  <c r="C8" i="18"/>
  <c r="F11" i="27" s="1"/>
  <c r="C7" i="18"/>
  <c r="F283" i="21"/>
  <c r="F284" i="21"/>
  <c r="F285" i="21"/>
  <c r="F286" i="21"/>
  <c r="F282" i="21"/>
  <c r="F241" i="21"/>
  <c r="F288" i="21"/>
  <c r="F291" i="21"/>
  <c r="F243" i="21"/>
  <c r="F287" i="21"/>
  <c r="F290" i="21"/>
  <c r="F294" i="21"/>
  <c r="F267" i="21"/>
  <c r="F292" i="21"/>
  <c r="F227" i="21"/>
  <c r="F240" i="21"/>
  <c r="F293" i="21"/>
  <c r="F233" i="21"/>
  <c r="F234" i="21"/>
  <c r="F257" i="21"/>
  <c r="F261" i="21"/>
  <c r="F232" i="21"/>
  <c r="F295" i="21"/>
  <c r="F317" i="21"/>
  <c r="F268" i="21"/>
  <c r="F329" i="21"/>
  <c r="F310" i="21"/>
  <c r="F279" i="21"/>
  <c r="F315" i="21"/>
  <c r="F260" i="21"/>
  <c r="F270" i="21"/>
  <c r="F280" i="21"/>
  <c r="F271" i="21"/>
  <c r="F272" i="21"/>
  <c r="F332" i="21"/>
  <c r="F273" i="21"/>
  <c r="F274" i="21"/>
  <c r="F266" i="21"/>
  <c r="F275" i="21"/>
  <c r="F262" i="21"/>
  <c r="F228" i="21"/>
  <c r="F311" i="21"/>
  <c r="F333" i="21"/>
  <c r="F229" i="21"/>
  <c r="F301" i="21"/>
  <c r="F269" i="21"/>
  <c r="F239" i="21"/>
  <c r="F258" i="21"/>
  <c r="F276" i="21"/>
  <c r="F263" i="21"/>
  <c r="F265" i="21"/>
  <c r="F278" i="21"/>
  <c r="F230" i="21"/>
  <c r="F277" i="21"/>
  <c r="F256" i="21"/>
  <c r="F308" i="21"/>
  <c r="F305" i="21"/>
  <c r="F264" i="21"/>
  <c r="F323" i="21"/>
  <c r="F324" i="21"/>
  <c r="F326" i="21"/>
  <c r="F247" i="21"/>
  <c r="F251" i="21"/>
  <c r="F242" i="21"/>
  <c r="F327" i="21"/>
  <c r="F318" i="21"/>
  <c r="F322" i="21"/>
  <c r="F307" i="21"/>
  <c r="F255" i="21"/>
  <c r="F236" i="21"/>
  <c r="F309" i="21"/>
  <c r="F316" i="21"/>
  <c r="F302" i="21"/>
  <c r="F313" i="21"/>
  <c r="F296" i="21"/>
  <c r="F252" i="21"/>
  <c r="F334" i="21"/>
  <c r="F299" i="21"/>
  <c r="F306" i="21"/>
  <c r="F248" i="21"/>
  <c r="F314" i="21"/>
  <c r="F253" i="21"/>
  <c r="F303" i="21"/>
  <c r="F259" i="21"/>
  <c r="C5" i="18" s="1"/>
  <c r="F235" i="21"/>
  <c r="F331" i="21"/>
  <c r="F300" i="21"/>
  <c r="F249" i="21"/>
  <c r="F320" i="21"/>
  <c r="F319" i="21"/>
  <c r="F297" i="21"/>
  <c r="F237" i="21"/>
  <c r="F238" i="21"/>
  <c r="F304" i="21"/>
  <c r="F312" i="21"/>
  <c r="F246" i="21"/>
  <c r="F298" i="21"/>
  <c r="F328" i="21"/>
  <c r="F321" i="21"/>
  <c r="F250" i="21"/>
  <c r="F244" i="21"/>
  <c r="F231" i="21"/>
  <c r="F254" i="21"/>
  <c r="F245" i="21"/>
  <c r="F281" i="21"/>
  <c r="F325" i="21"/>
  <c r="F330" i="21"/>
  <c r="F289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93" i="21"/>
  <c r="L11" i="33" l="1"/>
  <c r="L12" i="33"/>
  <c r="L13" i="33"/>
  <c r="L14" i="33"/>
  <c r="L15" i="33"/>
  <c r="L10" i="33"/>
  <c r="K17" i="33"/>
  <c r="J17" i="33"/>
  <c r="E17" i="33"/>
  <c r="C17" i="33"/>
  <c r="H25" i="32"/>
  <c r="G25" i="32"/>
  <c r="F25" i="32"/>
  <c r="H24" i="27"/>
  <c r="G20" i="27"/>
  <c r="G24" i="27" s="1"/>
  <c r="H20" i="27"/>
  <c r="F20" i="27"/>
  <c r="G24" i="26"/>
  <c r="H24" i="26"/>
  <c r="G20" i="26"/>
  <c r="H20" i="26"/>
  <c r="F20" i="26"/>
  <c r="G20" i="25"/>
  <c r="H20" i="25"/>
  <c r="F20" i="25"/>
  <c r="G20" i="24"/>
  <c r="H20" i="24"/>
  <c r="H24" i="24"/>
  <c r="G20" i="23"/>
  <c r="H20" i="23"/>
  <c r="J29" i="16"/>
  <c r="J30" i="16"/>
  <c r="J31" i="16"/>
  <c r="J33" i="16"/>
  <c r="J34" i="16"/>
  <c r="J36" i="16"/>
  <c r="J37" i="16"/>
  <c r="J39" i="16"/>
  <c r="J40" i="16"/>
  <c r="J28" i="16"/>
  <c r="H29" i="16"/>
  <c r="H30" i="16"/>
  <c r="H31" i="16"/>
  <c r="H33" i="16"/>
  <c r="H34" i="16"/>
  <c r="H36" i="16"/>
  <c r="H37" i="16"/>
  <c r="H39" i="16"/>
  <c r="H40" i="16"/>
  <c r="H28" i="16"/>
  <c r="D29" i="16"/>
  <c r="F29" i="16" s="1"/>
  <c r="D30" i="16"/>
  <c r="F30" i="16" s="1"/>
  <c r="D31" i="16"/>
  <c r="F31" i="16" s="1"/>
  <c r="D33" i="16"/>
  <c r="F33" i="16" s="1"/>
  <c r="D34" i="16"/>
  <c r="F34" i="16" s="1"/>
  <c r="D36" i="16"/>
  <c r="F36" i="16" s="1"/>
  <c r="D37" i="16"/>
  <c r="F37" i="16" s="1"/>
  <c r="D39" i="16"/>
  <c r="F39" i="16" s="1"/>
  <c r="D40" i="16"/>
  <c r="F40" i="16" s="1"/>
  <c r="D28" i="16"/>
  <c r="F28" i="16" s="1"/>
  <c r="J6" i="16"/>
  <c r="J7" i="16"/>
  <c r="J9" i="16"/>
  <c r="J10" i="16"/>
  <c r="J12" i="16"/>
  <c r="J13" i="16"/>
  <c r="J14" i="16"/>
  <c r="J15" i="16"/>
  <c r="J16" i="16"/>
  <c r="J5" i="16"/>
  <c r="H6" i="16"/>
  <c r="H7" i="16"/>
  <c r="H9" i="16"/>
  <c r="H10" i="16"/>
  <c r="H12" i="16"/>
  <c r="H13" i="16"/>
  <c r="H14" i="16"/>
  <c r="H15" i="16"/>
  <c r="H16" i="16"/>
  <c r="H5" i="16"/>
  <c r="F12" i="16"/>
  <c r="F13" i="16"/>
  <c r="F14" i="16"/>
  <c r="D5" i="16"/>
  <c r="F5" i="16" s="1"/>
  <c r="D6" i="16"/>
  <c r="F6" i="16" s="1"/>
  <c r="D7" i="16"/>
  <c r="F7" i="16" s="1"/>
  <c r="D9" i="16"/>
  <c r="F9" i="16" s="1"/>
  <c r="D10" i="16"/>
  <c r="F10" i="16" s="1"/>
  <c r="D12" i="16"/>
  <c r="D13" i="16"/>
  <c r="D14" i="16"/>
  <c r="D15" i="16"/>
  <c r="F15" i="16" s="1"/>
  <c r="D16" i="16"/>
  <c r="F16" i="16" s="1"/>
  <c r="F22" i="22" l="1"/>
  <c r="E22" i="22"/>
  <c r="F24" i="27"/>
  <c r="F12" i="22"/>
  <c r="E12" i="22"/>
  <c r="F24" i="26"/>
  <c r="F11" i="22"/>
  <c r="E11" i="22"/>
  <c r="F9" i="22"/>
  <c r="E9" i="22"/>
  <c r="L17" i="33"/>
  <c r="F10" i="22" l="1"/>
  <c r="C10" i="17"/>
  <c r="C8" i="16"/>
  <c r="E92" i="21" l="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H29" i="32" l="1"/>
  <c r="G29" i="32"/>
  <c r="F29" i="32"/>
  <c r="J20" i="33"/>
  <c r="C22" i="33" s="1"/>
  <c r="F21" i="34" s="1"/>
  <c r="F25" i="34" s="1"/>
  <c r="Y31" i="28"/>
  <c r="X31" i="28"/>
  <c r="W31" i="28"/>
  <c r="T31" i="28"/>
  <c r="K31" i="28"/>
  <c r="F31" i="28"/>
  <c r="E31" i="28"/>
  <c r="C31" i="28"/>
  <c r="Z29" i="28"/>
  <c r="U29" i="28"/>
  <c r="Z25" i="28"/>
  <c r="U25" i="28"/>
  <c r="Z22" i="28"/>
  <c r="Q22" i="28"/>
  <c r="U22" i="28" s="1"/>
  <c r="Z19" i="28"/>
  <c r="P19" i="28"/>
  <c r="O19" i="28"/>
  <c r="S31" i="28" s="1"/>
  <c r="N13" i="28"/>
  <c r="M13" i="28"/>
  <c r="L13" i="28"/>
  <c r="U13" i="28" s="1"/>
  <c r="Z12" i="28"/>
  <c r="Z31" i="28" s="1"/>
  <c r="U12" i="28"/>
  <c r="U11" i="28"/>
  <c r="U10" i="28"/>
  <c r="U9" i="28"/>
  <c r="Y31" i="29"/>
  <c r="X31" i="29"/>
  <c r="W31" i="29"/>
  <c r="T31" i="29"/>
  <c r="K31" i="29"/>
  <c r="F31" i="29"/>
  <c r="E31" i="29"/>
  <c r="C31" i="29"/>
  <c r="Z29" i="29"/>
  <c r="U29" i="29"/>
  <c r="Z25" i="29"/>
  <c r="U25" i="29"/>
  <c r="Z22" i="29"/>
  <c r="Q22" i="29"/>
  <c r="U22" i="29" s="1"/>
  <c r="Z19" i="29"/>
  <c r="P19" i="29"/>
  <c r="O19" i="29"/>
  <c r="S31" i="29" s="1"/>
  <c r="N13" i="29"/>
  <c r="M13" i="29"/>
  <c r="L13" i="29"/>
  <c r="U13" i="29" s="1"/>
  <c r="Z12" i="29"/>
  <c r="Z31" i="29" s="1"/>
  <c r="U12" i="29"/>
  <c r="U11" i="29"/>
  <c r="U10" i="29"/>
  <c r="U9" i="29"/>
  <c r="G7" i="30"/>
  <c r="D7" i="30"/>
  <c r="C7" i="30"/>
  <c r="G6" i="30"/>
  <c r="G8" i="30" s="1"/>
  <c r="D6" i="30"/>
  <c r="C6" i="30"/>
  <c r="G21" i="31"/>
  <c r="G25" i="31" s="1"/>
  <c r="F21" i="31"/>
  <c r="F25" i="31" s="1"/>
  <c r="F16" i="22" l="1"/>
  <c r="E16" i="22"/>
  <c r="E6" i="30"/>
  <c r="E8" i="30" s="1"/>
  <c r="E7" i="30"/>
  <c r="U31" i="28"/>
  <c r="U19" i="28"/>
  <c r="U31" i="29"/>
  <c r="U19" i="29"/>
  <c r="G24" i="25" l="1"/>
  <c r="H24" i="25"/>
  <c r="F24" i="25"/>
  <c r="G24" i="24"/>
  <c r="H24" i="23"/>
  <c r="G24" i="23"/>
  <c r="F21" i="22"/>
  <c r="F15" i="22"/>
  <c r="E15" i="22"/>
  <c r="F13" i="22" s="1"/>
  <c r="F14" i="22"/>
  <c r="E13" i="22"/>
  <c r="E10" i="22"/>
  <c r="E21" i="22" l="1"/>
  <c r="L47" i="20"/>
  <c r="K47" i="20"/>
  <c r="J47" i="20"/>
  <c r="I47" i="20"/>
  <c r="M46" i="20"/>
  <c r="M45" i="20"/>
  <c r="M44" i="20"/>
  <c r="L43" i="20"/>
  <c r="K43" i="20"/>
  <c r="J43" i="20"/>
  <c r="I43" i="20"/>
  <c r="M42" i="20"/>
  <c r="M41" i="20"/>
  <c r="M40" i="20"/>
  <c r="I39" i="20"/>
  <c r="M36" i="20"/>
  <c r="M35" i="20"/>
  <c r="M34" i="20"/>
  <c r="L33" i="20"/>
  <c r="K33" i="20"/>
  <c r="J33" i="20"/>
  <c r="I33" i="20"/>
  <c r="M32" i="20"/>
  <c r="M31" i="20"/>
  <c r="M30" i="20"/>
  <c r="L29" i="20"/>
  <c r="K29" i="20"/>
  <c r="J29" i="20"/>
  <c r="I29" i="20"/>
  <c r="M28" i="20"/>
  <c r="M27" i="20"/>
  <c r="M26" i="20"/>
  <c r="I25" i="20"/>
  <c r="M22" i="20"/>
  <c r="M21" i="20"/>
  <c r="M20" i="20"/>
  <c r="L19" i="20"/>
  <c r="K19" i="20"/>
  <c r="J19" i="20"/>
  <c r="I19" i="20"/>
  <c r="G50" i="20"/>
  <c r="M18" i="20"/>
  <c r="M17" i="20"/>
  <c r="M16" i="20"/>
  <c r="L15" i="20"/>
  <c r="K15" i="20"/>
  <c r="J15" i="20"/>
  <c r="I15" i="20"/>
  <c r="G49" i="20"/>
  <c r="M14" i="20"/>
  <c r="M13" i="20"/>
  <c r="M12" i="20"/>
  <c r="I11" i="20"/>
  <c r="I48" i="20" l="1"/>
  <c r="I49" i="20"/>
  <c r="K49" i="20"/>
  <c r="I50" i="20"/>
  <c r="K50" i="20"/>
  <c r="E50" i="20"/>
  <c r="H50" i="20"/>
  <c r="L50" i="20"/>
  <c r="M43" i="20"/>
  <c r="M11" i="20"/>
  <c r="M25" i="20"/>
  <c r="M47" i="20"/>
  <c r="M33" i="20"/>
  <c r="M29" i="20"/>
  <c r="M19" i="20"/>
  <c r="E49" i="20"/>
  <c r="H49" i="20"/>
  <c r="L49" i="20"/>
  <c r="M15" i="20"/>
  <c r="J49" i="20"/>
  <c r="J50" i="20"/>
  <c r="B65" i="17"/>
  <c r="B64" i="17"/>
  <c r="B62" i="17"/>
  <c r="B61" i="17"/>
  <c r="B59" i="17"/>
  <c r="B58" i="17"/>
  <c r="B54" i="17"/>
  <c r="B55" i="17"/>
  <c r="B56" i="17"/>
  <c r="B53" i="17"/>
  <c r="B18" i="17"/>
  <c r="B17" i="17"/>
  <c r="B15" i="17"/>
  <c r="B14" i="17"/>
  <c r="B12" i="17"/>
  <c r="B11" i="17"/>
  <c r="B8" i="17"/>
  <c r="B9" i="17"/>
  <c r="B7" i="17"/>
  <c r="M49" i="20" l="1"/>
  <c r="M50" i="20"/>
  <c r="F7" i="17"/>
  <c r="H7" i="17"/>
  <c r="D7" i="17"/>
  <c r="H8" i="17"/>
  <c r="F8" i="17"/>
  <c r="D8" i="17"/>
  <c r="H12" i="17"/>
  <c r="D12" i="17"/>
  <c r="F12" i="17"/>
  <c r="F15" i="17"/>
  <c r="H15" i="17"/>
  <c r="D15" i="17"/>
  <c r="H18" i="17"/>
  <c r="D18" i="17"/>
  <c r="F18" i="17"/>
  <c r="N56" i="17"/>
  <c r="H56" i="17"/>
  <c r="L56" i="17"/>
  <c r="J56" i="17"/>
  <c r="F56" i="17"/>
  <c r="D56" i="17"/>
  <c r="L54" i="17"/>
  <c r="H54" i="17"/>
  <c r="F54" i="17"/>
  <c r="D54" i="17"/>
  <c r="H59" i="17"/>
  <c r="L59" i="17"/>
  <c r="F59" i="17"/>
  <c r="D59" i="17"/>
  <c r="L62" i="17"/>
  <c r="F62" i="17"/>
  <c r="D62" i="17"/>
  <c r="H62" i="17"/>
  <c r="H65" i="17"/>
  <c r="L65" i="17"/>
  <c r="F65" i="17"/>
  <c r="D65" i="17"/>
  <c r="F9" i="17"/>
  <c r="D9" i="17"/>
  <c r="H9" i="17"/>
  <c r="F11" i="17"/>
  <c r="H11" i="17"/>
  <c r="D11" i="17"/>
  <c r="H14" i="17"/>
  <c r="D14" i="17"/>
  <c r="F14" i="17"/>
  <c r="F17" i="17"/>
  <c r="H17" i="17"/>
  <c r="D17" i="17"/>
  <c r="L55" i="17"/>
  <c r="J55" i="17"/>
  <c r="F55" i="17"/>
  <c r="D55" i="17"/>
  <c r="H55" i="17"/>
  <c r="L58" i="17"/>
  <c r="J58" i="17"/>
  <c r="F58" i="17"/>
  <c r="D58" i="17"/>
  <c r="H58" i="17"/>
  <c r="H61" i="17"/>
  <c r="L61" i="17"/>
  <c r="J61" i="17"/>
  <c r="F61" i="17"/>
  <c r="D61" i="17"/>
  <c r="L64" i="17"/>
  <c r="J64" i="17"/>
  <c r="F64" i="17"/>
  <c r="D64" i="17"/>
  <c r="H64" i="17"/>
  <c r="L53" i="17"/>
  <c r="H53" i="17"/>
  <c r="D53" i="17"/>
  <c r="F53" i="17"/>
  <c r="B80" i="17"/>
  <c r="B81" i="17"/>
  <c r="B83" i="17"/>
  <c r="B84" i="17"/>
  <c r="B86" i="17"/>
  <c r="B87" i="17"/>
  <c r="B75" i="17"/>
  <c r="J83" i="17" l="1"/>
  <c r="H83" i="17"/>
  <c r="D83" i="17"/>
  <c r="F83" i="17"/>
  <c r="J86" i="17"/>
  <c r="F86" i="17"/>
  <c r="H86" i="17"/>
  <c r="D86" i="17"/>
  <c r="H80" i="17"/>
  <c r="J80" i="17"/>
  <c r="F80" i="17"/>
  <c r="D80" i="17"/>
  <c r="J87" i="17"/>
  <c r="H87" i="17"/>
  <c r="D87" i="17"/>
  <c r="F87" i="17"/>
  <c r="J84" i="17"/>
  <c r="F84" i="17"/>
  <c r="H84" i="17"/>
  <c r="D84" i="17"/>
  <c r="J81" i="17"/>
  <c r="H81" i="17"/>
  <c r="D81" i="17"/>
  <c r="F81" i="17"/>
  <c r="H75" i="17"/>
  <c r="D75" i="17"/>
  <c r="J75" i="17"/>
  <c r="F75" i="17"/>
  <c r="B30" i="17" l="1"/>
  <c r="B31" i="17"/>
  <c r="B33" i="17"/>
  <c r="B34" i="17"/>
  <c r="B36" i="17"/>
  <c r="B37" i="17"/>
  <c r="B39" i="17"/>
  <c r="B40" i="17"/>
  <c r="B29" i="17"/>
  <c r="I42" i="17"/>
  <c r="C66" i="17"/>
  <c r="E66" i="17"/>
  <c r="G66" i="17"/>
  <c r="B66" i="17"/>
  <c r="B63" i="17"/>
  <c r="C63" i="17"/>
  <c r="E63" i="17"/>
  <c r="F63" i="17" s="1"/>
  <c r="G63" i="17"/>
  <c r="B60" i="17"/>
  <c r="C60" i="17"/>
  <c r="E60" i="17"/>
  <c r="G60" i="17"/>
  <c r="C19" i="17"/>
  <c r="E19" i="17"/>
  <c r="G19" i="17"/>
  <c r="B19" i="17"/>
  <c r="C16" i="17"/>
  <c r="E16" i="17"/>
  <c r="G16" i="17"/>
  <c r="B16" i="17"/>
  <c r="B38" i="17" s="1"/>
  <c r="C13" i="17"/>
  <c r="E13" i="17"/>
  <c r="G13" i="17"/>
  <c r="B13" i="17"/>
  <c r="B35" i="17" s="1"/>
  <c r="F60" i="17" l="1"/>
  <c r="H60" i="17"/>
  <c r="D60" i="17"/>
  <c r="H63" i="17"/>
  <c r="D63" i="17"/>
  <c r="F16" i="17"/>
  <c r="F13" i="17"/>
  <c r="F19" i="17"/>
  <c r="H13" i="17"/>
  <c r="D13" i="17"/>
  <c r="H16" i="17"/>
  <c r="D16" i="17"/>
  <c r="H19" i="17"/>
  <c r="D19" i="17"/>
  <c r="H66" i="17"/>
  <c r="D66" i="17"/>
  <c r="H29" i="17"/>
  <c r="J29" i="17"/>
  <c r="F29" i="17"/>
  <c r="D29" i="17"/>
  <c r="J39" i="17"/>
  <c r="F39" i="17"/>
  <c r="D39" i="17"/>
  <c r="H39" i="17"/>
  <c r="H36" i="17"/>
  <c r="J36" i="17"/>
  <c r="F36" i="17"/>
  <c r="D36" i="17"/>
  <c r="D33" i="17"/>
  <c r="H33" i="17"/>
  <c r="J33" i="17"/>
  <c r="F33" i="17"/>
  <c r="H30" i="17"/>
  <c r="J30" i="17"/>
  <c r="F30" i="17"/>
  <c r="D30" i="17"/>
  <c r="F66" i="17"/>
  <c r="H40" i="17"/>
  <c r="J40" i="17"/>
  <c r="F40" i="17"/>
  <c r="D40" i="17"/>
  <c r="H37" i="17"/>
  <c r="D37" i="17"/>
  <c r="J37" i="17"/>
  <c r="F37" i="17"/>
  <c r="H34" i="17"/>
  <c r="J34" i="17"/>
  <c r="F34" i="17"/>
  <c r="D34" i="17"/>
  <c r="D31" i="17"/>
  <c r="J31" i="17"/>
  <c r="F31" i="17"/>
  <c r="H31" i="17"/>
  <c r="B85" i="17"/>
  <c r="B82" i="17"/>
  <c r="B41" i="17"/>
  <c r="G20" i="17"/>
  <c r="E20" i="17"/>
  <c r="C20" i="17"/>
  <c r="B20" i="17"/>
  <c r="B42" i="17" s="1"/>
  <c r="J42" i="17" s="1"/>
  <c r="F20" i="17" l="1"/>
  <c r="D20" i="17"/>
  <c r="H20" i="17"/>
  <c r="G42" i="17"/>
  <c r="H42" i="17" s="1"/>
  <c r="C22" i="17"/>
  <c r="E42" i="17"/>
  <c r="F42" i="17" s="1"/>
  <c r="I18" i="16" l="1"/>
  <c r="E16" i="16"/>
  <c r="C17" i="16"/>
  <c r="C18" i="16" s="1"/>
  <c r="G17" i="16"/>
  <c r="I17" i="16"/>
  <c r="C14" i="16"/>
  <c r="G14" i="16"/>
  <c r="I14" i="16"/>
  <c r="C11" i="16"/>
  <c r="G11" i="16"/>
  <c r="I11" i="16"/>
  <c r="B17" i="16"/>
  <c r="B14" i="16"/>
  <c r="B11" i="16"/>
  <c r="I41" i="17"/>
  <c r="J41" i="17" s="1"/>
  <c r="G41" i="17"/>
  <c r="H41" i="17" s="1"/>
  <c r="E41" i="17"/>
  <c r="F41" i="17" s="1"/>
  <c r="C41" i="17"/>
  <c r="D41" i="17" s="1"/>
  <c r="I38" i="17"/>
  <c r="J38" i="17" s="1"/>
  <c r="G38" i="17"/>
  <c r="H38" i="17" s="1"/>
  <c r="E38" i="17"/>
  <c r="F38" i="17" s="1"/>
  <c r="C38" i="17"/>
  <c r="D38" i="17" s="1"/>
  <c r="I35" i="17"/>
  <c r="J35" i="17" s="1"/>
  <c r="G35" i="17"/>
  <c r="H35" i="17" s="1"/>
  <c r="E35" i="17"/>
  <c r="F35" i="17" s="1"/>
  <c r="C35" i="17"/>
  <c r="D35" i="17" s="1"/>
  <c r="I32" i="17"/>
  <c r="G32" i="17"/>
  <c r="E32" i="17"/>
  <c r="C32" i="17"/>
  <c r="G10" i="17"/>
  <c r="E10" i="17"/>
  <c r="B10" i="17"/>
  <c r="D10" i="17" s="1"/>
  <c r="B57" i="17"/>
  <c r="C57" i="17"/>
  <c r="C68" i="17" s="1"/>
  <c r="E57" i="17"/>
  <c r="E68" i="17" s="1"/>
  <c r="G57" i="17"/>
  <c r="G68" i="17" s="1"/>
  <c r="I57" i="17"/>
  <c r="K57" i="17"/>
  <c r="K60" i="17"/>
  <c r="L60" i="17" s="1"/>
  <c r="K63" i="17"/>
  <c r="L63" i="17" s="1"/>
  <c r="K66" i="17"/>
  <c r="L66" i="17" s="1"/>
  <c r="I79" i="17"/>
  <c r="B76" i="17"/>
  <c r="B77" i="17"/>
  <c r="B78" i="17"/>
  <c r="C79" i="17"/>
  <c r="E79" i="17"/>
  <c r="C82" i="17"/>
  <c r="D82" i="17" s="1"/>
  <c r="E82" i="17"/>
  <c r="F82" i="17" s="1"/>
  <c r="G82" i="17"/>
  <c r="H82" i="17" s="1"/>
  <c r="I82" i="17"/>
  <c r="J82" i="17" s="1"/>
  <c r="C85" i="17"/>
  <c r="D85" i="17" s="1"/>
  <c r="E85" i="17"/>
  <c r="F85" i="17" s="1"/>
  <c r="G85" i="17"/>
  <c r="H85" i="17" s="1"/>
  <c r="I85" i="17"/>
  <c r="J85" i="17" s="1"/>
  <c r="G88" i="17"/>
  <c r="I88" i="17"/>
  <c r="E88" i="17"/>
  <c r="B88" i="17"/>
  <c r="J11" i="16" l="1"/>
  <c r="D11" i="16"/>
  <c r="F11" i="16" s="1"/>
  <c r="H11" i="16"/>
  <c r="J17" i="16"/>
  <c r="H17" i="16"/>
  <c r="D17" i="16"/>
  <c r="F17" i="16" s="1"/>
  <c r="J88" i="17"/>
  <c r="F88" i="17"/>
  <c r="H88" i="17"/>
  <c r="H77" i="17"/>
  <c r="J77" i="17"/>
  <c r="F77" i="17"/>
  <c r="D77" i="17"/>
  <c r="G22" i="17"/>
  <c r="H10" i="17"/>
  <c r="E44" i="17"/>
  <c r="I44" i="17"/>
  <c r="J78" i="17"/>
  <c r="H78" i="17"/>
  <c r="D78" i="17"/>
  <c r="F78" i="17"/>
  <c r="J76" i="17"/>
  <c r="H76" i="17"/>
  <c r="D76" i="17"/>
  <c r="F76" i="17"/>
  <c r="E22" i="17"/>
  <c r="F10" i="17"/>
  <c r="G44" i="17"/>
  <c r="D57" i="17"/>
  <c r="J57" i="17"/>
  <c r="H57" i="17"/>
  <c r="F57" i="17"/>
  <c r="L57" i="17"/>
  <c r="G18" i="16"/>
  <c r="B22" i="17"/>
  <c r="D22" i="17" s="1"/>
  <c r="B79" i="17"/>
  <c r="E90" i="17"/>
  <c r="I90" i="17"/>
  <c r="K68" i="17"/>
  <c r="B18" i="16"/>
  <c r="B68" i="17"/>
  <c r="C42" i="17"/>
  <c r="D42" i="17" s="1"/>
  <c r="B32" i="17"/>
  <c r="B44" i="17" s="1"/>
  <c r="G79" i="17"/>
  <c r="C88" i="17"/>
  <c r="D88" i="17" s="1"/>
  <c r="E10" i="16"/>
  <c r="E12" i="16"/>
  <c r="E13" i="16"/>
  <c r="E15" i="16"/>
  <c r="E17" i="16" s="1"/>
  <c r="B8" i="16"/>
  <c r="D8" i="16" s="1"/>
  <c r="F8" i="16" s="1"/>
  <c r="C20" i="16"/>
  <c r="E9" i="16"/>
  <c r="I8" i="16"/>
  <c r="G8" i="16"/>
  <c r="E7" i="16"/>
  <c r="E6" i="16"/>
  <c r="E5" i="16"/>
  <c r="I20" i="16" l="1"/>
  <c r="J8" i="16"/>
  <c r="J18" i="16"/>
  <c r="D18" i="16"/>
  <c r="F18" i="16" s="1"/>
  <c r="H18" i="16"/>
  <c r="G20" i="16"/>
  <c r="H8" i="16"/>
  <c r="H32" i="17"/>
  <c r="D32" i="17"/>
  <c r="F22" i="17"/>
  <c r="J44" i="17"/>
  <c r="F44" i="17"/>
  <c r="H22" i="17"/>
  <c r="H44" i="17"/>
  <c r="J32" i="17"/>
  <c r="F32" i="17"/>
  <c r="H68" i="17"/>
  <c r="D68" i="17"/>
  <c r="N68" i="17"/>
  <c r="J68" i="17"/>
  <c r="F68" i="17"/>
  <c r="L68" i="17"/>
  <c r="J79" i="17"/>
  <c r="H79" i="17"/>
  <c r="F79" i="17"/>
  <c r="D79" i="17"/>
  <c r="E11" i="16"/>
  <c r="E18" i="16" s="1"/>
  <c r="E14" i="16"/>
  <c r="G90" i="17"/>
  <c r="C44" i="17"/>
  <c r="D44" i="17" s="1"/>
  <c r="C90" i="17"/>
  <c r="B90" i="17"/>
  <c r="B20" i="16"/>
  <c r="E8" i="16"/>
  <c r="H20" i="16" l="1"/>
  <c r="J20" i="16"/>
  <c r="D20" i="16"/>
  <c r="F20" i="16" s="1"/>
  <c r="H90" i="17"/>
  <c r="D90" i="17"/>
  <c r="F90" i="17"/>
  <c r="J90" i="17"/>
  <c r="E20" i="16"/>
  <c r="I41" i="16" l="1"/>
  <c r="G41" i="16"/>
  <c r="C41" i="16"/>
  <c r="B41" i="16"/>
  <c r="E40" i="16"/>
  <c r="E39" i="16"/>
  <c r="I38" i="16"/>
  <c r="G38" i="16"/>
  <c r="C38" i="16"/>
  <c r="B38" i="16"/>
  <c r="E37" i="16"/>
  <c r="E36" i="16"/>
  <c r="I35" i="16"/>
  <c r="G35" i="16"/>
  <c r="C35" i="16"/>
  <c r="B35" i="16"/>
  <c r="E34" i="16"/>
  <c r="E33" i="16"/>
  <c r="I32" i="16"/>
  <c r="I43" i="16" s="1"/>
  <c r="G32" i="16"/>
  <c r="G43" i="16" s="1"/>
  <c r="F12" i="24" s="1"/>
  <c r="F20" i="24" s="1"/>
  <c r="C32" i="16"/>
  <c r="C43" i="16" s="1"/>
  <c r="B32" i="16"/>
  <c r="B43" i="16" s="1"/>
  <c r="F12" i="23" s="1"/>
  <c r="F20" i="23" s="1"/>
  <c r="E6" i="22" s="1"/>
  <c r="E31" i="16"/>
  <c r="E30" i="16"/>
  <c r="E29" i="16"/>
  <c r="E28" i="16"/>
  <c r="H35" i="16" l="1"/>
  <c r="J35" i="16"/>
  <c r="D35" i="16"/>
  <c r="F35" i="16" s="1"/>
  <c r="D41" i="16"/>
  <c r="F41" i="16" s="1"/>
  <c r="J41" i="16"/>
  <c r="H41" i="16"/>
  <c r="H38" i="16"/>
  <c r="D38" i="16"/>
  <c r="F38" i="16" s="1"/>
  <c r="J38" i="16"/>
  <c r="E8" i="22"/>
  <c r="E5" i="22" s="1"/>
  <c r="E23" i="22" s="1"/>
  <c r="F8" i="22"/>
  <c r="F5" i="22" s="1"/>
  <c r="F23" i="22" s="1"/>
  <c r="H43" i="16"/>
  <c r="F24" i="23"/>
  <c r="D43" i="16"/>
  <c r="F43" i="16" s="1"/>
  <c r="J43" i="16"/>
  <c r="J32" i="16"/>
  <c r="H32" i="16"/>
  <c r="D32" i="16"/>
  <c r="F32" i="16" s="1"/>
  <c r="E38" i="16"/>
  <c r="E41" i="16"/>
  <c r="E35" i="16"/>
  <c r="E32" i="16"/>
  <c r="J48" i="20"/>
  <c r="M48" i="20" s="1"/>
  <c r="M39" i="20"/>
  <c r="L48" i="20"/>
  <c r="E43" i="16" l="1"/>
</calcChain>
</file>

<file path=xl/comments1.xml><?xml version="1.0" encoding="utf-8"?>
<comments xmlns="http://schemas.openxmlformats.org/spreadsheetml/2006/main">
  <authors>
    <author>Administrador</author>
  </authors>
  <commentList>
    <comment ref="G5" authorId="0" shapeId="0">
      <text>
        <r>
          <rPr>
            <sz val="10"/>
            <color indexed="81"/>
            <rFont val="Calibri"/>
            <family val="2"/>
            <scheme val="minor"/>
          </rPr>
          <t>Solo rellenar cuando participen en la Actividad Palanca</t>
        </r>
      </text>
    </comment>
  </commentList>
</comments>
</file>

<file path=xl/comments2.xml><?xml version="1.0" encoding="utf-8"?>
<comments xmlns="http://schemas.openxmlformats.org/spreadsheetml/2006/main">
  <authors>
    <author>Eugeni Garcia Alegre</author>
  </authors>
  <commentList>
    <comment ref="A220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prácticamente no se ha iniciado el apartado evaluado.
</t>
        </r>
      </text>
    </comment>
    <comment ref="A22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desarrollado, más o menos, una cuarta parte del apartado evaluado.</t>
        </r>
      </text>
    </comment>
    <comment ref="A22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desarrollado, más o menos, la mitad
 del apartado evaluado.</t>
        </r>
      </text>
    </comment>
    <comment ref="A223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desarrollado, más o menos, 3/4  partes  
del apartado evaluado.</t>
        </r>
      </text>
    </comment>
    <comment ref="A224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 la totalidad o casi  del apartado evaluado.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Becado+ACNEAE y otro alumnado que el centro considere que es vulnerable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</rPr>
          <t xml:space="preserve">Becado+ACNEAE y otro alumnado que el centro considere que es vulnerable
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Administrador</author>
  </authors>
  <commentList>
    <comment ref="G27" authorId="0" shapeId="0">
      <text>
        <r>
          <rPr>
            <b/>
            <sz val="9"/>
            <color indexed="81"/>
            <rFont val="Tahoma"/>
            <family val="2"/>
          </rPr>
          <t>Becado+ACNEAE y otro alumnado que el centro considere que es vulnerable</t>
        </r>
      </text>
    </comment>
    <comment ref="M51" authorId="1" shapeId="0">
      <text>
        <r>
          <rPr>
            <b/>
            <sz val="9"/>
            <color indexed="81"/>
            <rFont val="Tahoma"/>
            <family val="2"/>
          </rPr>
          <t>Alumnado que tiene intención de continuar
(sólo 4º ESO)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>Becado+ACNEAE y otro alumnado que el centro considere que es vulnerable</t>
        </r>
      </text>
    </comment>
  </commentList>
</comments>
</file>

<file path=xl/comments5.xml><?xml version="1.0" encoding="utf-8"?>
<comments xmlns="http://schemas.openxmlformats.org/spreadsheetml/2006/main">
  <authors>
    <author>Eugeni Garcia Alegre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prácticamente no se ha iniciado el apartado evaluado.
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desarrollado, más o menos, una cuarta parte del apartado evaluado.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desarrollado, más o menos, la mitad
 del apartado evaluado.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desarrollado, más o menos, 3/4  partes  
del apartado evaluado.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 la totalidad o casi  del apartado evaluado.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Mide el % de diseño e  de cada una de las partes del PEM y PAP. ¿En qué medidad se ha elaborado?
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Ela apartado 1 descripción del proceso de elaboración es la guía para valorar la calidad de ejecución </t>
        </r>
      </text>
    </comment>
    <comment ref="W4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En que % se ha integrado el PEM y PAP en el PEC, PGA y Memoria 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Mide el cumplimiento de los plazos en un % aproximado de 0%, 25%, 50%, 75% o 100%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Establece el % de cumplimiento del uso de recursos previstos: reuniones, personas destinadas… valora aproximadamente en 0%, 25%, 50%, 75% o 100%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Marcar con una “X” cuando la participación haya sido significativa, es decir, más allá de la representación en el Claustro o Cosnejo escolar. P = profesorado. A = Alumnado. F = Familias. O = Otros ( Inspección, orientadoras, ayuntamiento, ONGs...) 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Valorar globalmente el proceso de busqueda de alianzas, el nivel de participación, la formación, el nivel de cumplimiento del proceso previsto en el apartado 1 del PEM...ndicar el % aproximado: de 0%, 25%, 50%, 75% o 100%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 el nivel de coherencia de cada uno de los apartados sombreados con sus precendentes (ver nota de cada apartado sombreado)</t>
        </r>
      </text>
    </comment>
    <comment ref="T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Mide el nivel de compromiso de las personas directamente relacionadas con el proceso de definición del PEM y PAP</t>
        </r>
      </text>
    </comment>
    <comment ref="U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Establece la media de los apartados de calidad evaluados</t>
        </r>
      </text>
    </comment>
    <comment ref="L1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2, 3, 4 y 5.1 del PEM
</t>
        </r>
      </text>
    </comment>
    <comment ref="M17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el apartado 5.2.1a del PEM
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3, 4, 5.1, 5.2.1
del PEM
</t>
        </r>
      </text>
    </comment>
    <comment ref="O20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3, 4 y 5.2.2 del PEM</t>
        </r>
      </text>
    </comment>
    <comment ref="P2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3, 4, 5.1 y 6.1 del PEM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3, 4 y 5.2.2
del PEM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 3, 4, 6.1, 6.2, 8.1 y 8.2 del PEM
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desarrollo del  diseño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desarrollo del  diseño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desarrollo del  diseño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desarrollo del  diseño</t>
        </r>
      </text>
    </comment>
    <comment ref="U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 la calidad del diseño</t>
        </r>
      </text>
    </comment>
    <comment ref="Z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Nivel cuantitativo de integración del PEM y PAP en el funcionamiento ordinario del centro.</t>
        </r>
      </text>
    </comment>
  </commentList>
</comments>
</file>

<file path=xl/comments6.xml><?xml version="1.0" encoding="utf-8"?>
<comments xmlns="http://schemas.openxmlformats.org/spreadsheetml/2006/main">
  <authors>
    <author>Eugeni Garcia Alegre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prácticamente no se ha iniciado el apartado evaluado.
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desarrollado, más o menos, una cuarta parte del apartado evaluado.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desarrollado, más o menos, la mitad
 del apartado evaluado.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desarrollado, más o menos, 3/4  partes  
del apartado evaluado.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ha de interpretar que se ha desarrollado la totalidad o casi  del apartado evaluado.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Mide el % de diseño e  de cada una de las partes del PEM y PAP. ¿En qué medidad se ha elaborado?
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Ela apartado 1 descripción del proceso de elaboración es la guía para valorar la calidad de ejecución </t>
        </r>
      </text>
    </comment>
    <comment ref="W4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En que % se ha integrado el PEM y PAP en el PEC, PGA y Memoria 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Mide el cumplimiento de los plazos en un % aproximado de 0%, 25%, 50%, 75% o 100%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Establece el % de cumplimiento del uso de recursos previstos: reuniones, personas destinadas… valora aproximadamente en 0%, 25%, 50%, 75% o 100%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Marcar con una “X” cuando la participación haya sido significativa, es decir, más allá de la representación en el Claustro o Cosnejo escolar. P = profesorado. A = Alumnado. F = Familias. O = Otros ( Inspección, orientadoras, ayuntamiento, ONGs...) 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Valorar globalmente el proceso de busqueda de alianzas, el nivel de participación, la formación, el nivel de cumplimiento del proceso previsto en el apartado 1 del PEM...ndicar el % aproximado: de 0%, 25%, 50%, 75% o 100%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 el nivel de coherencia de cada uno de los apartados sombreados con sus precendentes (ver nota de cada apartado sombreado)</t>
        </r>
      </text>
    </comment>
    <comment ref="T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Mide el nivel de compromiso de las personas directamente relacionadas con el proceso de definición del PEM y PAP</t>
        </r>
      </text>
    </comment>
    <comment ref="U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Establece la media de los apartados de calidad evaluados</t>
        </r>
      </text>
    </comment>
    <comment ref="L16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2, 3, 4 y 5.1 del PEM
</t>
        </r>
      </text>
    </comment>
    <comment ref="M17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el apartado 5.2.1a del PEM
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3, 4, 5.1, 5.2.1
del PEM
</t>
        </r>
      </text>
    </comment>
    <comment ref="O20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3, 4 y 5.2.2 del PEM</t>
        </r>
      </text>
    </comment>
    <comment ref="P2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3, 4, 5.1 y 6.1 del PEM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3, 4 y 5.2.2
del PEM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Este apartado es coherente con los apartados  3, 4, 6.1, 6.2, 8.1 y 8.2 del PEM
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desarrollo del  diseño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desarrollo del  diseño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desarrollo del  diseño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desarrollo del  diseño</t>
        </r>
      </text>
    </comment>
    <comment ref="U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 la calidad del diseño</t>
        </r>
      </text>
    </comment>
    <comment ref="Z31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Nivel cuantitativo de integración del PEM y PAP en el funcionamiento ordinario del centro.</t>
        </r>
      </text>
    </comment>
  </commentList>
</comments>
</file>

<file path=xl/comments7.xml><?xml version="1.0" encoding="utf-8"?>
<comments xmlns="http://schemas.openxmlformats.org/spreadsheetml/2006/main">
  <authors>
    <author>Eugeni Garcia Alegre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Ningún dato ni información o casi
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aporta, más o menos, una cuarta parte de los datos e información requerida con una calidad suficiente (los datos o información sin calidad o con poca no se considerarán)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aporta, más o menos, la mitad de los datos e información requerida (los datos o información sin calidad o con poca no se considerarán).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aporta, más o menos, tres cuartas partes  de los datos e información requerida (los datos o información sin calidad o con poca no se considerarán).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Se aportan todos los datos e información requerida o casi ((los datos o información sin calidad o con poca no se considerarán)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Mide el % de disponibilitat de información  y su calidad intrínseca para cada uno de los apartados
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Mide el cumplimiento de los plazos en un % aproximado de 0%, 25%, 50%, 75% o 100%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Marcar con una “X” cuando la participación haya sido significativa, es decir, más allá de la representación en el Claustro o Consejo escolar. P = profesorado. A = Alumnado. F = Familias. O = Otros ( Inspección, orientadoras, ayuntamiento, ONGs...) 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Valorar globalmente el  nivel de participación,  el nivel de cumplimiento del procesometodológico  previsto en el apartado 1 del PEM…Indicar el % aproximado: de 0%, 25%, 50%, 75% o 100%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Mide el nivel de compromiso de las personas directamente relacionadas con el proceso de rendición de cuentas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Establece la media de los apartados de calidad evaluados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cumplimentación y calidad de los datos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cumplimentación y calidad de los datos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cumplimentación y calidad de los datos
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cumplimentación y calidad de los datos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Evaluación cuantitativa global del grado de cumplimentación y calidad de los datos
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En qué medida la preparación de la rendición de cuentas ha sido útil para reflexionar sobre el trabajo realizado y preparar el PAP del curso siguiente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En qué medida la preparación de la rendición de cuentas ha sido útil para cohesionar al equipo profesional y la comunidad educativa en relación con los  objetivos PROA+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Eugeni Garcia Alegre:</t>
        </r>
        <r>
          <rPr>
            <sz val="9"/>
            <color indexed="81"/>
            <rFont val="Tahoma"/>
            <family val="2"/>
          </rPr>
          <t xml:space="preserve">
Es la media del grado de cumplimentación, calidad de la preparación y utilidad</t>
        </r>
      </text>
    </comment>
  </commentList>
</comments>
</file>

<file path=xl/sharedStrings.xml><?xml version="1.0" encoding="utf-8"?>
<sst xmlns="http://schemas.openxmlformats.org/spreadsheetml/2006/main" count="2430" uniqueCount="566">
  <si>
    <t>Ponderación</t>
  </si>
  <si>
    <t>2021/22</t>
  </si>
  <si>
    <t xml:space="preserve">Objetivos                                                                                                  </t>
  </si>
  <si>
    <t>A</t>
  </si>
  <si>
    <t>B o C </t>
  </si>
  <si>
    <t xml:space="preserve">CUMPLIMIENTO DE COMPROMISOS DE LAS ESTRATEGIAS 1, 2 y 5 </t>
  </si>
  <si>
    <t>-</t>
  </si>
  <si>
    <t>Actividades de apoyo al alumnado con dificultades para el aprendizaje (Estrategia 1 y 2)</t>
  </si>
  <si>
    <t>1C-Identificar al alumnado con dificultades y mínimas condiciones de educabilidad</t>
  </si>
  <si>
    <t>2C-Acompañar y orientar (tutoría individualizada…), compromiso educativo e integrar educación formal, no formal e informal</t>
  </si>
  <si>
    <t>3C-Refuerzo en horario escolar y/o actividades complementarias y/o extraescolares PROA+ o asimilables CCAA (todos los centros PROA+)</t>
  </si>
  <si>
    <t>Mejorar la estabilidad y calidad de los profesionales (Estrategia 5)</t>
  </si>
  <si>
    <t>5C- % Profesorado que quiere continuar en el centro</t>
  </si>
  <si>
    <t>6C- % Profesorado que participa en formación derivada del PROA+  (≥ 35h formación x curso)</t>
  </si>
  <si>
    <t>Actividades y compromisos de gestión de centro (Estrategia 5)</t>
  </si>
  <si>
    <t xml:space="preserve">7C-Diseño Plan estratégico de mejora (PEM) </t>
  </si>
  <si>
    <t>8C-Integrar el programa PROA+ en el PEC, NOF/ROC/ROF…,PGA y Memoria anual</t>
  </si>
  <si>
    <t>9C-Rendición de cuentas ante la Comisión seguimiento, Consejo escolar y Claustro</t>
  </si>
  <si>
    <t>Desarrollar las Actitudes docentes en el centro(Estrategia 3)</t>
  </si>
  <si>
    <t>10C-Monitorizar la existencia de expectativas positivas para todo el alumnado</t>
  </si>
  <si>
    <t>11C-Desarrollar un clima inclusivo para el aprendizaje e igualdad</t>
  </si>
  <si>
    <t>12C-Evidenciar el progreso de la satisfacción de Aprender y Enseñar</t>
  </si>
  <si>
    <t>Actividades de mejora del proceso E/A. (Estrategia 4)</t>
  </si>
  <si>
    <t>13C-Aplicar Actividades palanca para superar las dificultades y potenciar la satisfacción de aprender y enseñar</t>
  </si>
  <si>
    <t>70= 100</t>
  </si>
  <si>
    <t>50= 100</t>
  </si>
  <si>
    <t xml:space="preserve"> Cumplimiento de los compromisos</t>
  </si>
  <si>
    <t>%PP</t>
  </si>
  <si>
    <t>% PP</t>
  </si>
  <si>
    <r>
      <t> </t>
    </r>
    <r>
      <rPr>
        <b/>
        <sz val="12"/>
        <color rgb="FF3C7483"/>
        <rFont val="Calibri Light"/>
        <family val="2"/>
      </rPr>
      <t>30%</t>
    </r>
  </si>
  <si>
    <t>2021/22 (%)</t>
  </si>
  <si>
    <t xml:space="preserve"> -</t>
  </si>
  <si>
    <t>PP, establece el punto de partida. No se considera en la evaluación, y, por lo tanto, en el cálculo.</t>
  </si>
  <si>
    <t>CÁLCULO DE INDICADORES</t>
  </si>
  <si>
    <t>INDICADORES</t>
  </si>
  <si>
    <t>CÁLCULO DE NIVEL DE CUMPLIMIENTO DE LOS OBJETIVOS / METAS</t>
  </si>
  <si>
    <t>PORCENTAJE DE CUMPLIMIENTO</t>
  </si>
  <si>
    <t>ENTRADA DE DATOS</t>
  </si>
  <si>
    <r>
      <t xml:space="preserve">INDICADOR: 1C Porcentaje de alumnado de los que se conocen sus dificultades y mínimas condiciones de educabilidad </t>
    </r>
    <r>
      <rPr>
        <b/>
        <sz val="12"/>
        <color rgb="FF215868"/>
        <rFont val="Calibri Light"/>
        <family val="2"/>
      </rPr>
      <t>(situación personal de vulnerabilidad), ámbitos de interés y puntos fuertes.</t>
    </r>
  </si>
  <si>
    <t xml:space="preserve">Objetivo: </t>
  </si>
  <si>
    <t xml:space="preserve"> 2021/22</t>
  </si>
  <si>
    <t xml:space="preserve"> 2022/23</t>
  </si>
  <si>
    <t xml:space="preserve"> 2023/24</t>
  </si>
  <si>
    <t>del alumnado con la ficha de perfil actualizada</t>
  </si>
  <si>
    <t>Número total de alumnado</t>
  </si>
  <si>
    <t>B</t>
  </si>
  <si>
    <t>C</t>
  </si>
  <si>
    <t xml:space="preserve">Porcentaje de alumnado </t>
  </si>
  <si>
    <t>Fórmula:</t>
  </si>
  <si>
    <t>B/C x 100</t>
  </si>
  <si>
    <t>1C</t>
  </si>
  <si>
    <t>Porcentaje de cumplimiento</t>
  </si>
  <si>
    <t xml:space="preserve">Fórmula: </t>
  </si>
  <si>
    <r>
      <t xml:space="preserve">INDICADOR:  3C </t>
    </r>
    <r>
      <rPr>
        <b/>
        <sz val="12"/>
        <color rgb="FF1F3763"/>
        <rFont val="Calibri Light"/>
        <family val="2"/>
      </rPr>
      <t>% de alumnado en situación de vulnerabilidad que recibe actividades de refuerzo escolar</t>
    </r>
  </si>
  <si>
    <t>Punto de partida</t>
  </si>
  <si>
    <t xml:space="preserve">del alumnado vulnerable con actividades de refuerzo escolar </t>
  </si>
  <si>
    <t>Número de alumnado en situación de vulnerabilidad</t>
  </si>
  <si>
    <t>información que pocede de las fichas de perfil del alumando que se van actualizando sistemáticamente por el tutor/a cuando se dispone de nueva información</t>
  </si>
  <si>
    <t>3C</t>
  </si>
  <si>
    <t>INDICADOR:  4C % de grupos sin Segregación interna</t>
  </si>
  <si>
    <t>4C-Grupos sin Segregación interna (todos los centros PROA+)</t>
  </si>
  <si>
    <t xml:space="preserve">grupos sin segregación interna. </t>
  </si>
  <si>
    <t>Nº de grupos con segregación interna</t>
  </si>
  <si>
    <t>Nº total de grupos de EINF, EPRI, ESO, CFPB,CFGM, BACH</t>
  </si>
  <si>
    <t>En realidad la información estará disponible a nivel global de centro, que es la que se utilizará para este cálculo, pero tambien a nivel de tutoría y etapa  para su seguimiento, y se podrian realizar otras agrupaciones según  las necesidades</t>
  </si>
  <si>
    <t>4C</t>
  </si>
  <si>
    <t>100-B/C x 100</t>
  </si>
  <si>
    <t>Porcentaje de grupos sin segregación interna</t>
  </si>
  <si>
    <t>%</t>
  </si>
  <si>
    <t>El indicador y el % de cumplimiento coinciden</t>
  </si>
  <si>
    <t>Nivel de cumplimiento</t>
  </si>
  <si>
    <t>Indicador</t>
  </si>
  <si>
    <r>
      <t xml:space="preserve">INDICADOR: 5C </t>
    </r>
    <r>
      <rPr>
        <b/>
        <sz val="12"/>
        <color rgb="FF1F3763"/>
        <rFont val="Calibri Light"/>
        <family val="2"/>
      </rPr>
      <t>Porcentaje de profesorado que quiere continuar en el centro</t>
    </r>
  </si>
  <si>
    <t>Nº total de profesorado</t>
  </si>
  <si>
    <t>información procedente de la entrada de datos del curso (CCAA)</t>
  </si>
  <si>
    <t>información procedente de la entrada de datos de matrícula de EINF. EPRI, ESO, CFGM, CFPB y BACH según el centro (CCAA)</t>
  </si>
  <si>
    <t>Información procedente del centro</t>
  </si>
  <si>
    <t>Información procedente de formulario al profesorado</t>
  </si>
  <si>
    <t>Porcentaje de profesorado que quiere continuar</t>
  </si>
  <si>
    <t>5C</t>
  </si>
  <si>
    <t>5C/A x 100</t>
  </si>
  <si>
    <t>que quiere continuar en el centro</t>
  </si>
  <si>
    <t>La información estará disponible a nivel de centro</t>
  </si>
  <si>
    <r>
      <t xml:space="preserve">INDICADOR:  </t>
    </r>
    <r>
      <rPr>
        <b/>
        <sz val="12"/>
        <color rgb="FF1F3763"/>
        <rFont val="Calibri Light"/>
        <family val="2"/>
      </rPr>
      <t xml:space="preserve"> 6C Profesorado que participa en formación derivada del PROA+</t>
    </r>
  </si>
  <si>
    <t>6C</t>
  </si>
  <si>
    <t>de profesorado con un minimo de 35 horas de formación</t>
  </si>
  <si>
    <r>
      <t xml:space="preserve">Nº de profesorado  con </t>
    </r>
    <r>
      <rPr>
        <sz val="11"/>
        <color theme="1"/>
        <rFont val="Calibri"/>
        <family val="2"/>
      </rPr>
      <t>≥ 35 horas de formación</t>
    </r>
  </si>
  <si>
    <r>
      <t xml:space="preserve">Porcentaje de profesorado con </t>
    </r>
    <r>
      <rPr>
        <sz val="12"/>
        <color rgb="FF1F3763"/>
        <rFont val="Calibri"/>
        <family val="2"/>
      </rPr>
      <t>≥</t>
    </r>
    <r>
      <rPr>
        <sz val="12"/>
        <color rgb="FF1F3763"/>
        <rFont val="Calibri Light"/>
        <family val="2"/>
      </rPr>
      <t xml:space="preserve"> 35 h de formación</t>
    </r>
  </si>
  <si>
    <t>6C/A x 100</t>
  </si>
  <si>
    <t>INDICADOR:  7y8C Diseño del Plan estratégico de mejora (PEM) y del Plan de Actividades palanca (PAP)</t>
  </si>
  <si>
    <t xml:space="preserve">Centro: </t>
  </si>
  <si>
    <t>RESULTADO  EN %</t>
  </si>
  <si>
    <t>DISEÑO</t>
  </si>
  <si>
    <t>CALIDAD</t>
  </si>
  <si>
    <t>GLOBAL</t>
  </si>
  <si>
    <t>INTEGRACIÓN</t>
  </si>
  <si>
    <t>Equipo directivo</t>
  </si>
  <si>
    <t>Inspección del centro</t>
  </si>
  <si>
    <r>
      <rPr>
        <b/>
        <sz val="11"/>
        <color rgb="FF002060"/>
        <rFont val="Calibri Light"/>
        <family val="2"/>
      </rPr>
      <t>Valoración cualitativa:</t>
    </r>
    <r>
      <rPr>
        <sz val="11"/>
        <color rgb="FF002060"/>
        <rFont val="Calibri Light"/>
        <family val="2"/>
      </rPr>
      <t xml:space="preserve">  </t>
    </r>
  </si>
  <si>
    <t>EQUIPO DIRECTIVO</t>
  </si>
  <si>
    <t>Gradación de la autoevaluación</t>
  </si>
  <si>
    <t>Curso:</t>
  </si>
  <si>
    <r>
      <rPr>
        <b/>
        <sz val="11"/>
        <color rgb="FF002060"/>
        <rFont val="Calibri"/>
        <family val="2"/>
        <scheme val="minor"/>
      </rPr>
      <t>CALIDAD</t>
    </r>
    <r>
      <rPr>
        <sz val="11"/>
        <color rgb="FF002060"/>
        <rFont val="Calibri"/>
        <family val="2"/>
        <scheme val="minor"/>
      </rPr>
      <t xml:space="preserve"> DE EJECUCIÓN</t>
    </r>
  </si>
  <si>
    <r>
      <t xml:space="preserve">Nivel de </t>
    </r>
    <r>
      <rPr>
        <b/>
        <sz val="11"/>
        <color rgb="FF002060"/>
        <rFont val="Calibri"/>
        <family val="2"/>
        <scheme val="minor"/>
      </rPr>
      <t>INTEGRACIÓN</t>
    </r>
  </si>
  <si>
    <t>Grado en (%)</t>
  </si>
  <si>
    <t>Cumplimiento de plazos (%)</t>
  </si>
  <si>
    <t>Utilización de recursos (%)</t>
  </si>
  <si>
    <t>Adecuación metodológica (%)</t>
  </si>
  <si>
    <t>Nivel de coherencia interna (%)</t>
  </si>
  <si>
    <t>Nivel de implicación de las personas (%)</t>
  </si>
  <si>
    <t>GLOBAL     (% medio)</t>
  </si>
  <si>
    <t>PEC (%)</t>
  </si>
  <si>
    <t>PGA (%)</t>
  </si>
  <si>
    <t>Memòria anual (%)</t>
  </si>
  <si>
    <t>GLOBAL    (% medio)</t>
  </si>
  <si>
    <t>Evaluador: Equipo directivo</t>
  </si>
  <si>
    <t>P</t>
  </si>
  <si>
    <t>F</t>
  </si>
  <si>
    <t>O</t>
  </si>
  <si>
    <t>Adecuación</t>
  </si>
  <si>
    <t>DAFO</t>
  </si>
  <si>
    <t>Matriz</t>
  </si>
  <si>
    <t>Análisis del DAFO</t>
  </si>
  <si>
    <t>Mapa estratégico</t>
  </si>
  <si>
    <t>Marco Planifi</t>
  </si>
  <si>
    <t>Objetivos indicadores</t>
  </si>
  <si>
    <t>PAP</t>
  </si>
  <si>
    <t>Global</t>
  </si>
  <si>
    <t>PEM</t>
  </si>
  <si>
    <t>5.2.1a</t>
  </si>
  <si>
    <t>5.2.1b</t>
  </si>
  <si>
    <t>5.2.2</t>
  </si>
  <si>
    <t>6.2</t>
  </si>
  <si>
    <t>Anexo</t>
  </si>
  <si>
    <t xml:space="preserve">1.- DESCRIPCIÓN DEL PROCESO DE ELABORACIÓN </t>
  </si>
  <si>
    <t xml:space="preserve">2.- BREVE ANÁLISIS Y SINGULARIDADES DEL ENTORNO </t>
  </si>
  <si>
    <t>3.- PERFIL DE LA DIVERSIDAD DEL ALUMNADO.</t>
  </si>
  <si>
    <t>4.- PLANTEAMIENTO INSTITUCIONAL DEL CENTRO.</t>
  </si>
  <si>
    <t>5.- DIAGNOSIS</t>
  </si>
  <si>
    <t xml:space="preserve">5.1.- Evaluación escuela inclusiva. </t>
  </si>
  <si>
    <t>5.2 Análisis DAFO</t>
  </si>
  <si>
    <t>5.2.1a DAFO (incluye conclusiones de 5.1).</t>
  </si>
  <si>
    <t xml:space="preserve">5.2.1b Matriz DAFO, optativa </t>
  </si>
  <si>
    <t>5.2.2 Análisis e interpretación del DAFO. Objetivos y estrategias</t>
  </si>
  <si>
    <t>6. PLAN GLOBAL A MEDIO PLAZO</t>
  </si>
  <si>
    <t>6.1 Mapa estratégico PROA+</t>
  </si>
  <si>
    <t xml:space="preserve">6.2 Marco de planificación para una escuela inclusiva </t>
  </si>
  <si>
    <t xml:space="preserve">7.- OBJETIVOS E INDICADORES DE PROGRESO </t>
  </si>
  <si>
    <t>7.1 Objetivos e indicadores singulares.</t>
  </si>
  <si>
    <t>7.2 Definición indicadores  (Coherente con 7.1).</t>
  </si>
  <si>
    <t>8.- DESARROLLO Y SEGUIMIENTO.</t>
  </si>
  <si>
    <t>8.1 Desarrollo del plan (cómo pasar del PEM al PAP)</t>
  </si>
  <si>
    <t>8.2 Seguimiento y rendición de cuentas</t>
  </si>
  <si>
    <r>
      <t xml:space="preserve">ANEXOI:  </t>
    </r>
    <r>
      <rPr>
        <b/>
        <sz val="10"/>
        <color rgb="FF002060"/>
        <rFont val="Calibri Light"/>
        <family val="2"/>
      </rPr>
      <t>PLAN DE ACTIVIDADES PALANCA</t>
    </r>
  </si>
  <si>
    <t>INSPECCIÓN DE EDUCACIÓN</t>
  </si>
  <si>
    <t xml:space="preserve">Curso: </t>
  </si>
  <si>
    <t>Cumplimentación</t>
  </si>
  <si>
    <t xml:space="preserve">CALIDAD DE LA PREPARACIÓN </t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</si>
  <si>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 Light"/>
        <family val="2"/>
      </rPr>
      <t>Presentación de una buena práctica del centro</t>
    </r>
  </si>
  <si>
    <r>
      <t>F)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 Light"/>
        <family val="2"/>
      </rPr>
      <t>Propuesta de objetivos y PAP para el curso siguiente</t>
    </r>
  </si>
  <si>
    <t>Reflexión y planificación</t>
  </si>
  <si>
    <t>EVALUACIÓN CUANTITATIVA GLOBAL</t>
  </si>
  <si>
    <t>La autoevaluación del equipo directivo se constrastará en la reunión de la comisión de seguimiento con la de la Inspección de Educación y la documentación presentada.</t>
  </si>
  <si>
    <t>Objetivo</t>
  </si>
  <si>
    <t>7C</t>
  </si>
  <si>
    <t>8C</t>
  </si>
  <si>
    <t>Indicadores</t>
  </si>
  <si>
    <t>Los datos se entran en las pestañas siguientes: equipo directivo e Inspección</t>
  </si>
  <si>
    <t>Los datos proceden de la hoja siguiente Resumen, en base a los datos introducidos en Equipo directivo e Inspección.</t>
  </si>
  <si>
    <t xml:space="preserve">INDICADOR:  9C Rendición de cuentas </t>
  </si>
  <si>
    <t>Los datos se entran en la pestaña siguiente: Equipo directivo</t>
  </si>
  <si>
    <t>Los datos proceden de la hoja siguiente  Equipo directivo.</t>
  </si>
  <si>
    <t>9C</t>
  </si>
  <si>
    <t>Indicador de Rendición de cuentas</t>
  </si>
  <si>
    <r>
      <t>INDICADOR:  13C Nivel de aplicación y calidad de las Actividades palanca mínimas exigidas para superar las dificultades y potenciar la satisfacción de aprender y enseñar</t>
    </r>
    <r>
      <rPr>
        <b/>
        <sz val="12"/>
        <color rgb="FF3C7483"/>
        <rFont val="Calibri Light"/>
        <family val="2"/>
      </rPr>
      <t>.</t>
    </r>
  </si>
  <si>
    <t>del nivel de aplicación y calidad de las AP</t>
  </si>
  <si>
    <t>Información procedente de las fichas de las AP</t>
  </si>
  <si>
    <t>Nº de AP mínimas de la estrategia 4</t>
  </si>
  <si>
    <t>D</t>
  </si>
  <si>
    <t>E</t>
  </si>
  <si>
    <t>AP1 Nivel de aplicación y calidad</t>
  </si>
  <si>
    <t>AP2 Nivel de aplicación y calidad</t>
  </si>
  <si>
    <t>AP3 Nivel de aplicación y calidad</t>
  </si>
  <si>
    <t>AP4 Nivel de aplicación y calidad</t>
  </si>
  <si>
    <t>AP5 Nivel de aplicación y calidad</t>
  </si>
  <si>
    <t>13C</t>
  </si>
  <si>
    <t>Nivel de aplicación y calidad</t>
  </si>
  <si>
    <t>G</t>
  </si>
  <si>
    <t>(C+D+E+F+G)/Nº AP</t>
  </si>
  <si>
    <t>Se autocalcula</t>
  </si>
  <si>
    <t xml:space="preserve">Rellenar las casillas de color </t>
  </si>
  <si>
    <t>Se autocalcula todas las casillas en base a la valoración, en las dos hojas siguientes,  del Equipo directivo y La Inspección.</t>
  </si>
  <si>
    <t xml:space="preserve"> Cumplimentar sólo las celdas de colores excepto las azul claro que se autocalculan.</t>
  </si>
  <si>
    <t xml:space="preserve">B o C </t>
  </si>
  <si>
    <t>Rellenar todas las casillas de color =&gt;</t>
  </si>
  <si>
    <t>Los datos proceden de la  siguiente: Equipo directivo</t>
  </si>
  <si>
    <t>Los datos proceden de la hoja: Inspección</t>
  </si>
  <si>
    <t>Participación, marcar con una X</t>
  </si>
  <si>
    <t>Participación marcar con una X</t>
  </si>
  <si>
    <t>En este caso, la entrada de datos está bloqueada porque la información ya se ha introducido en las hojas de trabajo:  Resumen, equipo directivo e inspección 7y8C</t>
  </si>
  <si>
    <t>En este caso,  los objetivos se consideran  en las hojas de trabajo:  Resumen, equipo directivo e inspección 7y8C</t>
  </si>
  <si>
    <t>En este caso, la entrada de datos está bloqueada porque la información ya se ha introducido en la hoja de trabajo: Equipo directivo 9C</t>
  </si>
  <si>
    <t>En este caso,  los objetivos se consideran  en la hoja de trabajo: Equipo directivo 9C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</si>
  <si>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 Light"/>
        <family val="2"/>
      </rPr>
      <t>Evaluación PAP</t>
    </r>
  </si>
  <si>
    <r>
      <t>C)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 Light"/>
        <family val="2"/>
      </rPr>
      <t>Evaluación del cumplimiento de los compromisos</t>
    </r>
  </si>
  <si>
    <r>
      <t>D)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 Light"/>
        <family val="2"/>
      </rPr>
      <t>Evaluación de progreso en los objetivos singulares y comunes</t>
    </r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</si>
  <si>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 Light"/>
        <family val="2"/>
      </rPr>
      <t>Valoración sintética de la aplicación de PROA+ durante el curso</t>
    </r>
  </si>
  <si>
    <t>Utlidad para la mejora, toma de decisiones del curso siguiente y la dinámica interna del centro</t>
  </si>
  <si>
    <t>Dinámica interna</t>
  </si>
  <si>
    <r>
      <t>Valoración global:  Diseño</t>
    </r>
    <r>
      <rPr>
        <sz val="11"/>
        <color rgb="FF002060"/>
        <rFont val="Calibri Light"/>
        <family val="2"/>
      </rPr>
      <t xml:space="preserve"> 100%. </t>
    </r>
    <r>
      <rPr>
        <b/>
        <sz val="11"/>
        <color rgb="FF002060"/>
        <rFont val="Calibri Light"/>
        <family val="2"/>
      </rPr>
      <t>Calidad</t>
    </r>
    <r>
      <rPr>
        <sz val="11"/>
        <color rgb="FF002060"/>
        <rFont val="Calibri Light"/>
        <family val="2"/>
      </rPr>
      <t xml:space="preserve"> 88%, es especialmente mejorable el asegurar que se podran utilizar los recursos previstos</t>
    </r>
    <r>
      <rPr>
        <b/>
        <sz val="11"/>
        <color rgb="FF002060"/>
        <rFont val="Calibri Light"/>
        <family val="2"/>
      </rPr>
      <t xml:space="preserve">.Integración </t>
    </r>
    <r>
      <rPr>
        <sz val="11"/>
        <color rgb="FF002060"/>
        <rFont val="Calibri Light"/>
        <family val="2"/>
      </rPr>
      <t>100%.</t>
    </r>
  </si>
  <si>
    <r>
      <t>Valoración global:  Diseño:</t>
    </r>
    <r>
      <rPr>
        <sz val="11"/>
        <color rgb="FF002060"/>
        <rFont val="Calibri Light"/>
        <family val="2"/>
      </rPr>
      <t xml:space="preserve"> 90%, son mejorables los apartados 1, 2 y 3. </t>
    </r>
    <r>
      <rPr>
        <b/>
        <sz val="11"/>
        <color rgb="FF002060"/>
        <rFont val="Calibri Light"/>
        <family val="2"/>
      </rPr>
      <t>Calidad</t>
    </r>
    <r>
      <rPr>
        <sz val="11"/>
        <color rgb="FF002060"/>
        <rFont val="Calibri Light"/>
        <family val="2"/>
      </rPr>
      <t xml:space="preserve">: 80%, es especialmente mejorable el utilizar los recursos previstos. </t>
    </r>
    <r>
      <rPr>
        <b/>
        <sz val="11"/>
        <color rgb="FF002060"/>
        <rFont val="Calibri Light"/>
        <family val="2"/>
      </rPr>
      <t xml:space="preserve">Integración: </t>
    </r>
    <r>
      <rPr>
        <sz val="11"/>
        <color rgb="FF002060"/>
        <rFont val="Calibri Light"/>
        <family val="2"/>
      </rPr>
      <t>90%, se debe ser más estricto en el reflejo del PEM en el PEC. Se observan algunas incoherencias.</t>
    </r>
  </si>
  <si>
    <t>RENDICIÓN DE CUENTAS</t>
  </si>
  <si>
    <r>
      <t>Valoración global: Cumplimentación</t>
    </r>
    <r>
      <rPr>
        <sz val="10"/>
        <color theme="4" tint="-0.499984740745262"/>
        <rFont val="Calibri Light"/>
        <family val="2"/>
      </rPr>
      <t xml:space="preserve">: 83%, mejorar la interpretación de los resultados globales. </t>
    </r>
    <r>
      <rPr>
        <b/>
        <sz val="10"/>
        <color theme="4" tint="-0.499984740745262"/>
        <rFont val="Calibri Light"/>
        <family val="2"/>
      </rPr>
      <t xml:space="preserve">Calidad: </t>
    </r>
    <r>
      <rPr>
        <sz val="10"/>
        <color theme="4" tint="-0.499984740745262"/>
        <rFont val="Calibri Light"/>
        <family val="2"/>
      </rPr>
      <t xml:space="preserve">89%, mejorar el cumplimiento de los plazos y/o la programación. </t>
    </r>
    <r>
      <rPr>
        <b/>
        <sz val="10"/>
        <color theme="4" tint="-0.499984740745262"/>
        <rFont val="Calibri Light"/>
        <family val="2"/>
      </rPr>
      <t xml:space="preserve">Utilidad: </t>
    </r>
    <r>
      <rPr>
        <sz val="10"/>
        <color theme="4" tint="-0.499984740745262"/>
        <rFont val="Calibri Light"/>
        <family val="2"/>
      </rPr>
      <t>mejorar la práctica reflexiva y la toma de decisiones.</t>
    </r>
  </si>
  <si>
    <t>Alumnado matriculado</t>
  </si>
  <si>
    <t>Nº total alumnas</t>
  </si>
  <si>
    <t>%Alumnas</t>
  </si>
  <si>
    <t>Nº total alumnos</t>
  </si>
  <si>
    <t>Nº alumnado vulnerable</t>
  </si>
  <si>
    <t>Nº alumnado repetidor</t>
  </si>
  <si>
    <t>1º de ESO</t>
  </si>
  <si>
    <t>2º de ESO</t>
  </si>
  <si>
    <t>3º de ESO</t>
  </si>
  <si>
    <t>4º de ESO</t>
  </si>
  <si>
    <t>ESO</t>
  </si>
  <si>
    <t>1º CF de grado básico</t>
  </si>
  <si>
    <t>2º CF de grado básico</t>
  </si>
  <si>
    <t>Total CF de grado básico</t>
  </si>
  <si>
    <t>1º CF de grado medio</t>
  </si>
  <si>
    <t>2º CF de grado medio</t>
  </si>
  <si>
    <t>Total CF de grado medio</t>
  </si>
  <si>
    <t>1º Bachillerato</t>
  </si>
  <si>
    <t>2º de Bachillerato</t>
  </si>
  <si>
    <t>Total Bachillerato</t>
  </si>
  <si>
    <t>TOTAL  2021/22</t>
  </si>
  <si>
    <t>TOTAL  2022/23</t>
  </si>
  <si>
    <t>TOTAL  2023/24</t>
  </si>
  <si>
    <t>Itinerario A</t>
  </si>
  <si>
    <t>Itinerario B</t>
  </si>
  <si>
    <t>Nº de alumnado que realiza actividades de refuerzo*</t>
  </si>
  <si>
    <t>* Actividades de refuerzo: AP+AUNA</t>
  </si>
  <si>
    <t>Número de alumnado con ficha actualizada*</t>
  </si>
  <si>
    <t>* Ficha actualizada: SIGAD</t>
  </si>
  <si>
    <t>Nº de profesorado que quiere continuar en el centro*</t>
  </si>
  <si>
    <t>* Profesorado que si fuera por él, se quedaría en el centro</t>
  </si>
  <si>
    <t>RESULTADOS INDICADORES COMUNES</t>
  </si>
  <si>
    <t>Curso 2021/22</t>
  </si>
  <si>
    <r>
      <t xml:space="preserve">OBJETIVO, </t>
    </r>
    <r>
      <rPr>
        <sz val="11"/>
        <color rgb="FF3C7483"/>
        <rFont val="Calibri Light"/>
        <family val="2"/>
        <scheme val="major"/>
      </rPr>
      <t>a partir del curso 2021/22, cada curso sea menor o mayor que el anterior</t>
    </r>
    <r>
      <rPr>
        <b/>
        <sz val="11"/>
        <color rgb="FF3C7483"/>
        <rFont val="Calibri Light"/>
        <family val="2"/>
        <scheme val="major"/>
      </rPr>
      <t xml:space="preserve"> </t>
    </r>
    <r>
      <rPr>
        <sz val="11"/>
        <color rgb="FF3C7483"/>
        <rFont val="Calibri Light"/>
        <family val="2"/>
        <scheme val="major"/>
      </rPr>
      <t>hasta conseguir las expectativas establecidas en cada indicador</t>
    </r>
    <r>
      <rPr>
        <b/>
        <sz val="11"/>
        <color rgb="FF3C7483"/>
        <rFont val="Calibri Light"/>
        <family val="2"/>
        <scheme val="major"/>
      </rPr>
      <t xml:space="preserve"> </t>
    </r>
  </si>
  <si>
    <t>Menor</t>
  </si>
  <si>
    <t>Mayor</t>
  </si>
  <si>
    <t>1º de EI</t>
  </si>
  <si>
    <t>2º de EI</t>
  </si>
  <si>
    <t>3º de EI</t>
  </si>
  <si>
    <t>EDUCACIÓN PRIMARIA</t>
  </si>
  <si>
    <t>1º EP</t>
  </si>
  <si>
    <t>2º EP</t>
  </si>
  <si>
    <t>4º EP</t>
  </si>
  <si>
    <t>5º EP</t>
  </si>
  <si>
    <t>6º EP</t>
  </si>
  <si>
    <t>% Alumnos</t>
  </si>
  <si>
    <t>% Absentista
 PAE</t>
  </si>
  <si>
    <t>Nº
 Absentista
 PAE</t>
  </si>
  <si>
    <t xml:space="preserve"> Nº 
Abandona</t>
  </si>
  <si>
    <t xml:space="preserve"> %
 Abandona</t>
  </si>
  <si>
    <t>Nº
supera 
curso</t>
  </si>
  <si>
    <t>%
supera 
curso</t>
  </si>
  <si>
    <t>Nº
Alumnas</t>
  </si>
  <si>
    <t>%
Alumnas</t>
  </si>
  <si>
    <t>Nº
Alumnos</t>
  </si>
  <si>
    <t>%
Alumnos</t>
  </si>
  <si>
    <t>Nº Alumnado vulnerable</t>
  </si>
  <si>
    <t>% Alumnado vulnerable</t>
  </si>
  <si>
    <t>1º CICLO DE PRIMARIA</t>
  </si>
  <si>
    <t>2º CICLO DE PRIMARIA</t>
  </si>
  <si>
    <t>3º CICLO DE PRIMARIA</t>
  </si>
  <si>
    <t>2º CICLO DE EDUCACIÓN INFANTIL</t>
  </si>
  <si>
    <t>1º CICLO DE EDUCACIÓN PRIMARIA</t>
  </si>
  <si>
    <t>3º de EP</t>
  </si>
  <si>
    <t>1º de EP</t>
  </si>
  <si>
    <t>2º de EP</t>
  </si>
  <si>
    <t>4º de EP</t>
  </si>
  <si>
    <t>2º CICLO DE EDUCACIÓN PRIMARIA</t>
  </si>
  <si>
    <t>5º de EP</t>
  </si>
  <si>
    <t>6º de EP</t>
  </si>
  <si>
    <t>3º CICLO DE EDUCACIÓN PRIMARIA</t>
  </si>
  <si>
    <t>TOTAL EDUCACIÓN PRIMARIA</t>
  </si>
  <si>
    <t xml:space="preserve"> TOTAL 2021-2023</t>
  </si>
  <si>
    <t xml:space="preserve"> TOTAL 2021-2024</t>
  </si>
  <si>
    <t xml:space="preserve"> TOTAL 2021-2022 PUNTO DE PARTIDA</t>
  </si>
  <si>
    <t xml:space="preserve">% Alumnado vulnerable </t>
  </si>
  <si>
    <t>% Alumnado Repetidor</t>
  </si>
  <si>
    <t>ESTRUCTURA   PRIMARIA</t>
  </si>
  <si>
    <t>ESTRUCTURA   SECUNDARIA</t>
  </si>
  <si>
    <t>Superan curso por tipología alumnado</t>
  </si>
  <si>
    <r>
      <t xml:space="preserve">RESULTADOS  OBJETIVOS COMUNES DE CENTRO </t>
    </r>
    <r>
      <rPr>
        <b/>
        <sz val="14"/>
        <color rgb="FF3C7483"/>
        <rFont val="Calibri Light"/>
        <family val="2"/>
        <scheme val="major"/>
      </rPr>
      <t>PRIMARIA</t>
    </r>
  </si>
  <si>
    <r>
      <t xml:space="preserve">RESULTADOS INDICADORES COMUNES </t>
    </r>
    <r>
      <rPr>
        <b/>
        <sz val="14"/>
        <color rgb="FF3C7483"/>
        <rFont val="Calibri Light"/>
        <family val="2"/>
        <scheme val="major"/>
      </rPr>
      <t>PRIMARIA</t>
    </r>
  </si>
  <si>
    <r>
      <t xml:space="preserve">RESULTADOS  OBJETIVOS COMUNES DE CENTRO </t>
    </r>
    <r>
      <rPr>
        <b/>
        <sz val="14"/>
        <color rgb="FF3C7483"/>
        <rFont val="Calibri Light"/>
        <family val="2"/>
        <scheme val="major"/>
      </rPr>
      <t>SECUNDARIA</t>
    </r>
  </si>
  <si>
    <r>
      <t xml:space="preserve">RESULTADOS INDICADORES COMUNES </t>
    </r>
    <r>
      <rPr>
        <b/>
        <sz val="14"/>
        <color rgb="FF3C7483"/>
        <rFont val="Calibri Light"/>
        <family val="2"/>
        <scheme val="major"/>
      </rPr>
      <t>SECUNDARIA</t>
    </r>
  </si>
  <si>
    <t>CENTRO</t>
  </si>
  <si>
    <t>LOCALIDAD</t>
  </si>
  <si>
    <t>PROVINCIA</t>
  </si>
  <si>
    <t>ITINEARIO</t>
  </si>
  <si>
    <t>EVALUACIÓN PAP</t>
  </si>
  <si>
    <t>Nº alumnado</t>
  </si>
  <si>
    <t>Ciclos o cursos</t>
  </si>
  <si>
    <t>Nº de familias</t>
  </si>
  <si>
    <t>Nº profesionales</t>
  </si>
  <si>
    <t>Recursos (000€)</t>
  </si>
  <si>
    <t>Aprendizajes (evaluación final del proceso de aplicación de la AP)</t>
  </si>
  <si>
    <t>Decisión</t>
  </si>
  <si>
    <r>
      <t>O1</t>
    </r>
    <r>
      <rPr>
        <sz val="12"/>
        <color rgb="FF002060"/>
        <rFont val="Calibri Light"/>
        <family val="2"/>
        <scheme val="major"/>
      </rPr>
      <t xml:space="preserve"> Curso 2021/22</t>
    </r>
  </si>
  <si>
    <r>
      <t>O1</t>
    </r>
    <r>
      <rPr>
        <sz val="12"/>
        <color rgb="FF002060"/>
        <rFont val="Calibri Light"/>
        <family val="2"/>
        <scheme val="major"/>
      </rPr>
      <t xml:space="preserve"> Curso 2022/23</t>
    </r>
  </si>
  <si>
    <r>
      <t>O1</t>
    </r>
    <r>
      <rPr>
        <sz val="12"/>
        <color rgb="FF002060"/>
        <rFont val="Calibri Light"/>
        <family val="2"/>
        <scheme val="major"/>
      </rPr>
      <t xml:space="preserve"> Curso 2023/24</t>
    </r>
  </si>
  <si>
    <r>
      <t>O2</t>
    </r>
    <r>
      <rPr>
        <sz val="12"/>
        <color rgb="FF002060"/>
        <rFont val="Calibri Light"/>
        <family val="2"/>
        <scheme val="major"/>
      </rPr>
      <t xml:space="preserve"> Curso 2021/22</t>
    </r>
  </si>
  <si>
    <r>
      <t>O2</t>
    </r>
    <r>
      <rPr>
        <sz val="12"/>
        <color rgb="FF002060"/>
        <rFont val="Calibri Light"/>
        <family val="2"/>
        <scheme val="major"/>
      </rPr>
      <t xml:space="preserve"> Curso 2022/23</t>
    </r>
  </si>
  <si>
    <r>
      <t>O2</t>
    </r>
    <r>
      <rPr>
        <sz val="12"/>
        <color rgb="FF002060"/>
        <rFont val="Calibri Light"/>
        <family val="2"/>
        <scheme val="major"/>
      </rPr>
      <t xml:space="preserve"> Curso 2023/24</t>
    </r>
  </si>
  <si>
    <r>
      <t>O3</t>
    </r>
    <r>
      <rPr>
        <sz val="12"/>
        <color rgb="FF002060"/>
        <rFont val="Calibri Light"/>
        <family val="2"/>
        <scheme val="major"/>
      </rPr>
      <t xml:space="preserve"> Curso 2021/22</t>
    </r>
  </si>
  <si>
    <r>
      <t>O3</t>
    </r>
    <r>
      <rPr>
        <sz val="12"/>
        <color rgb="FF002060"/>
        <rFont val="Calibri Light"/>
        <family val="2"/>
        <scheme val="major"/>
      </rPr>
      <t xml:space="preserve"> Curso 2022/23</t>
    </r>
  </si>
  <si>
    <r>
      <t xml:space="preserve">O3 </t>
    </r>
    <r>
      <rPr>
        <sz val="12"/>
        <color rgb="FF002060"/>
        <rFont val="Calibri Light"/>
        <family val="2"/>
        <scheme val="major"/>
      </rPr>
      <t>Curso 2023/24</t>
    </r>
  </si>
  <si>
    <t xml:space="preserve"> Curso 2022/23</t>
  </si>
  <si>
    <t xml:space="preserve"> Curso 2023/24</t>
  </si>
  <si>
    <r>
      <t xml:space="preserve">OX: </t>
    </r>
    <r>
      <rPr>
        <sz val="9"/>
        <color rgb="FF1F3864"/>
        <rFont val="Calibri Light"/>
        <family val="2"/>
        <scheme val="major"/>
      </rPr>
      <t>Objetivo singular de centro número X</t>
    </r>
    <r>
      <rPr>
        <b/>
        <sz val="9"/>
        <color rgb="FF1F3864"/>
        <rFont val="Calibri Light"/>
        <family val="2"/>
        <scheme val="major"/>
      </rPr>
      <t>. GL</t>
    </r>
    <r>
      <rPr>
        <sz val="9"/>
        <color rgb="FF1F3864"/>
        <rFont val="Calibri Light"/>
        <family val="2"/>
        <scheme val="major"/>
      </rPr>
      <t xml:space="preserve">: Global. </t>
    </r>
  </si>
  <si>
    <r>
      <t>Decisión</t>
    </r>
    <r>
      <rPr>
        <b/>
        <sz val="9"/>
        <color rgb="FF1F3864"/>
        <rFont val="Calibri Light"/>
        <family val="2"/>
        <scheme val="major"/>
      </rPr>
      <t>: Mantener</t>
    </r>
    <r>
      <rPr>
        <sz val="9"/>
        <color rgb="FF1F3864"/>
        <rFont val="Calibri Light"/>
        <family val="2"/>
        <scheme val="major"/>
      </rPr>
      <t xml:space="preserve"> con modificaciones.  </t>
    </r>
    <r>
      <rPr>
        <b/>
        <sz val="9"/>
        <color rgb="FF1F3864"/>
        <rFont val="Calibri Light"/>
        <family val="2"/>
        <scheme val="major"/>
      </rPr>
      <t>Ampliar</t>
    </r>
    <r>
      <rPr>
        <sz val="9"/>
        <color rgb="FF1F3864"/>
        <rFont val="Calibri Light"/>
        <family val="2"/>
        <scheme val="major"/>
      </rPr>
      <t xml:space="preserve"> su aplicación a otros ciclos o cursos. </t>
    </r>
    <r>
      <rPr>
        <b/>
        <sz val="9"/>
        <color rgb="FF1F3864"/>
        <rFont val="Calibri Light"/>
        <family val="2"/>
        <scheme val="major"/>
      </rPr>
      <t>Descartar</t>
    </r>
    <r>
      <rPr>
        <sz val="9"/>
        <color rgb="FF1F3864"/>
        <rFont val="Calibri Light"/>
        <family val="2"/>
        <scheme val="major"/>
      </rPr>
      <t xml:space="preserve"> su aplicación. </t>
    </r>
    <r>
      <rPr>
        <b/>
        <sz val="9"/>
        <color rgb="FF1F3864"/>
        <rFont val="Calibri Light"/>
        <family val="2"/>
        <scheme val="major"/>
      </rPr>
      <t>Consolidar</t>
    </r>
    <r>
      <rPr>
        <sz val="9"/>
        <color rgb="FF1F3864"/>
        <rFont val="Calibri Light"/>
        <family val="2"/>
        <scheme val="major"/>
      </rPr>
      <t>, sustraer del PEM</t>
    </r>
  </si>
  <si>
    <t>Cada uno de los objetivos y de las AP podrían tener una ponderación diferente, en caso de no explicitarse se considera que todos/as tienen la misma importancia relativa.</t>
  </si>
  <si>
    <t>DECISIÓN</t>
  </si>
  <si>
    <t>Mantener con modificaciones</t>
  </si>
  <si>
    <t>Ampliar su aplicación</t>
  </si>
  <si>
    <t>Homologar</t>
  </si>
  <si>
    <t>Descartar</t>
  </si>
  <si>
    <t>CÓDIGO DE CENTRO</t>
  </si>
  <si>
    <t>Provincia</t>
  </si>
  <si>
    <t>Localidad</t>
  </si>
  <si>
    <t>enseñanza</t>
  </si>
  <si>
    <t>Centro</t>
  </si>
  <si>
    <t>Zaragoza</t>
  </si>
  <si>
    <t>IES</t>
  </si>
  <si>
    <t>MARÍA MOLINER</t>
  </si>
  <si>
    <t>CEIP</t>
  </si>
  <si>
    <t>FERNANDO EL CATÓLICO</t>
  </si>
  <si>
    <t>Teruel</t>
  </si>
  <si>
    <t>Mata de los Olmos (La)</t>
  </si>
  <si>
    <t>CRA</t>
  </si>
  <si>
    <t>SOMONTANO-BAJO ARAGÓN</t>
  </si>
  <si>
    <t>Almonacid de la Sierra</t>
  </si>
  <si>
    <t>SIERRA DE ALGAIRÉN</t>
  </si>
  <si>
    <t>RAMÓN Y CAJAL</t>
  </si>
  <si>
    <t>ANDRÉS MANJÓN</t>
  </si>
  <si>
    <t>SANTO DOMINGO</t>
  </si>
  <si>
    <t>JOSÉ ANTONIO LABORDETA SUBÍAS</t>
  </si>
  <si>
    <t>Épila</t>
  </si>
  <si>
    <t>RODANAS</t>
  </si>
  <si>
    <t>Huesca</t>
  </si>
  <si>
    <t>PÍO XII</t>
  </si>
  <si>
    <t>CORONA DE ARAGÓN</t>
  </si>
  <si>
    <t>EL PORTILLO</t>
  </si>
  <si>
    <t>MIGUEL DE MOLINOS</t>
  </si>
  <si>
    <t>PABLO GARGALLO</t>
  </si>
  <si>
    <t>RAMIRO SOLÁNS</t>
  </si>
  <si>
    <t>ANTONIO BELTRÁN MARTÍNEZ</t>
  </si>
  <si>
    <t>SAN BRAULIO</t>
  </si>
  <si>
    <t>JULIÁN SANZ IBÁÑEZ</t>
  </si>
  <si>
    <t>EMILIO MORENO CALVETE</t>
  </si>
  <si>
    <t>Caspe</t>
  </si>
  <si>
    <t>MAR DE ARAGÓN</t>
  </si>
  <si>
    <t>COMPROMISO DE CASPE</t>
  </si>
  <si>
    <t>TENERÍAS</t>
  </si>
  <si>
    <t>LUIS VIVES</t>
  </si>
  <si>
    <t>FRANCISCO GRANDE COVIÁN</t>
  </si>
  <si>
    <t>Utrillas</t>
  </si>
  <si>
    <t>FERNANDO LÁZARO CARRETER</t>
  </si>
  <si>
    <t>Calatayud</t>
  </si>
  <si>
    <t>SALVADOR MINGUIJÓN</t>
  </si>
  <si>
    <t>TORRE RAMONA</t>
  </si>
  <si>
    <t>Lumpiaque</t>
  </si>
  <si>
    <t>CUEVAS DEL JALÓN</t>
  </si>
  <si>
    <t>Almunia de Doña Godina (La)</t>
  </si>
  <si>
    <t>CABAÑAS</t>
  </si>
  <si>
    <t>Perales del Alfambra</t>
  </si>
  <si>
    <t>TERUEL UNO</t>
  </si>
  <si>
    <t>SAN JOSÉ DE CALASANZ</t>
  </si>
  <si>
    <t>Alhama de Aragón</t>
  </si>
  <si>
    <t>PABLO LUNA</t>
  </si>
  <si>
    <t>FÉLIX DE AZARA</t>
  </si>
  <si>
    <t>Daroca</t>
  </si>
  <si>
    <t>COMUNIDAD DE DAROCA</t>
  </si>
  <si>
    <t>Sádaba</t>
  </si>
  <si>
    <t>S.IES</t>
  </si>
  <si>
    <t>REYES CATÓLICOS</t>
  </si>
  <si>
    <t>Casetas</t>
  </si>
  <si>
    <t>ÁNGEL SANZ BRIZ</t>
  </si>
  <si>
    <t>CIUDAD DE ZARAGOZA</t>
  </si>
  <si>
    <t>Ateca</t>
  </si>
  <si>
    <t>ZAURÍN</t>
  </si>
  <si>
    <t>Tramacastilla</t>
  </si>
  <si>
    <t>SIERRA DE ALBARRACÍN</t>
  </si>
  <si>
    <t>Sariñena</t>
  </si>
  <si>
    <t>MONEGROS-GASPAR LAX</t>
  </si>
  <si>
    <t>LEONARDO DE CHABACIER</t>
  </si>
  <si>
    <t>Ricla</t>
  </si>
  <si>
    <t>MAESTRO MONREAL</t>
  </si>
  <si>
    <t>JOSÉ MANUEL BLECUA</t>
  </si>
  <si>
    <t>VEGA DEL TURIA</t>
  </si>
  <si>
    <t>Escatrón</t>
  </si>
  <si>
    <t>SAN JAVIER</t>
  </si>
  <si>
    <t>SIERRA DE GUARA</t>
  </si>
  <si>
    <t>Híjar</t>
  </si>
  <si>
    <t>PEDRO LAÍN ENTRALGO</t>
  </si>
  <si>
    <t>ALEJO LORÉN ALBAREDA</t>
  </si>
  <si>
    <t>Monreal del Campo</t>
  </si>
  <si>
    <t>SALVADOR VICTORIA</t>
  </si>
  <si>
    <t>Ariza</t>
  </si>
  <si>
    <t>PUERTA DE ARAGÓN</t>
  </si>
  <si>
    <t>RAMÓN PIGNATELLI</t>
  </si>
  <si>
    <t>GASPAR REMIRO</t>
  </si>
  <si>
    <t>Fraga</t>
  </si>
  <si>
    <t>MIGUEL SERVET</t>
  </si>
  <si>
    <t>CALIXTO ARIÑO-HILARIO VAL</t>
  </si>
  <si>
    <t>DOMINGO MIRAL</t>
  </si>
  <si>
    <t>ANDALÁN</t>
  </si>
  <si>
    <t>Sabiñán</t>
  </si>
  <si>
    <t>EL ENEBRO</t>
  </si>
  <si>
    <t>MARCOS FRECHÍN</t>
  </si>
  <si>
    <t>AVEMPACE</t>
  </si>
  <si>
    <t>Albalate del Arzobispo</t>
  </si>
  <si>
    <t>ROMÁN GARCÍA</t>
  </si>
  <si>
    <t>JOAQUÍN COSTA</t>
  </si>
  <si>
    <t>Mora de Rubielos</t>
  </si>
  <si>
    <t>GÚDAR-JAVALAMBRE</t>
  </si>
  <si>
    <t>Alcorisa</t>
  </si>
  <si>
    <t>DAMIÁN FORMENT</t>
  </si>
  <si>
    <t>Ejea de los Caballeros</t>
  </si>
  <si>
    <t>CINCO VILLAS</t>
  </si>
  <si>
    <t>ANTONIO MARTÍNEZ GARAY</t>
  </si>
  <si>
    <t>Frasno (El)</t>
  </si>
  <si>
    <t>VICORT-ISUELA</t>
  </si>
  <si>
    <t>LUCAS MALLADA</t>
  </si>
  <si>
    <t>BAJO CINCA</t>
  </si>
  <si>
    <t>SAN VICENTE</t>
  </si>
  <si>
    <t>Cella</t>
  </si>
  <si>
    <t>SIERRA PALOMERA</t>
  </si>
  <si>
    <t>MEDINA ALBAIDA</t>
  </si>
  <si>
    <t>Alcañiz</t>
  </si>
  <si>
    <t>BAJO ARAGÓN</t>
  </si>
  <si>
    <t>SANTA EMERENCIANA</t>
  </si>
  <si>
    <t>Valderrobres</t>
  </si>
  <si>
    <t>MATARRAÑA</t>
  </si>
  <si>
    <t>Gallur</t>
  </si>
  <si>
    <t>CPI</t>
  </si>
  <si>
    <t>MARÍA DOMÍNGUEZ</t>
  </si>
  <si>
    <t>PABLO SERRANO</t>
  </si>
  <si>
    <t>Grañén</t>
  </si>
  <si>
    <t>MONTES NEGROS</t>
  </si>
  <si>
    <t>EL PICARRAL</t>
  </si>
  <si>
    <t>RECARTE Y ORNAT</t>
  </si>
  <si>
    <t>Fuentes de Ebro</t>
  </si>
  <si>
    <t>BENJAMÍN JARNÉS</t>
  </si>
  <si>
    <t>VIRGEN DEL PILAR</t>
  </si>
  <si>
    <t>Herrera de los Navarros</t>
  </si>
  <si>
    <t>SAN JORGE</t>
  </si>
  <si>
    <t>MONSALUD</t>
  </si>
  <si>
    <t>ITINERARIO A</t>
  </si>
  <si>
    <t>ITINERARIO B</t>
  </si>
  <si>
    <t>ACTIVIDAD PALANCA</t>
  </si>
  <si>
    <t>IDENTIFICACIÓN PROA+</t>
  </si>
  <si>
    <t>NIVEL DE APLICACIÓN</t>
  </si>
  <si>
    <t>Cumplimentar</t>
  </si>
  <si>
    <t>Objetivo singular de centro
(sólo a cumplimentar por Itinerario A)</t>
  </si>
  <si>
    <t>NºActividad palanca
(A cumplimentar por todos)</t>
  </si>
  <si>
    <t>% Alum. Repetidor que promociona con menos de 3 materias suspendidas</t>
  </si>
  <si>
    <t>Nº Alum. Repetidor que promociona con menos de 3 materias suspendidas</t>
  </si>
  <si>
    <t>Nº AP</t>
  </si>
  <si>
    <t>Centro Privado de Educación Infantil Primaria y Secundaria</t>
  </si>
  <si>
    <t>AGUSTÍN GERICÓ</t>
  </si>
  <si>
    <t>CALASANCIO</t>
  </si>
  <si>
    <t>CANTÍN Y GAMBOA</t>
  </si>
  <si>
    <t>ESCUELAS PÍAS</t>
  </si>
  <si>
    <t>HIJAS DE SAN JOSÉ</t>
  </si>
  <si>
    <t>LA ANUNCIATA</t>
  </si>
  <si>
    <t>LA INMACULADA</t>
  </si>
  <si>
    <t>LA MILAGROSA</t>
  </si>
  <si>
    <t>LA PURÍSIMA Y SAN ANTONIO</t>
  </si>
  <si>
    <t>LA PURÍSIMA Y SANTOS MÁRTIRES</t>
  </si>
  <si>
    <t>MARÍA AUXILIADORA</t>
  </si>
  <si>
    <t>NTRA. SRA. DEL CARMEN Y SAN JOSÉ</t>
  </si>
  <si>
    <t>OBRA DIOCESANA SANTO DOMINGO DE SILOS</t>
  </si>
  <si>
    <t>SAGRADA FAMILIA</t>
  </si>
  <si>
    <t>SAN ANTONIO DE PADUA</t>
  </si>
  <si>
    <t>SAN VALERO</t>
  </si>
  <si>
    <t>SAN VICENTE DE PAÚL</t>
  </si>
  <si>
    <t>Centro Privado de Educación Infantil y Primaria</t>
  </si>
  <si>
    <t>SANTA ANA</t>
  </si>
  <si>
    <t>Centro Privado de Educación Secundaria</t>
  </si>
  <si>
    <t>SANTO DOMINGO SAVIO</t>
  </si>
  <si>
    <t>VILLA CRUZ</t>
  </si>
  <si>
    <t>CPEIPS</t>
  </si>
  <si>
    <t>CPEIP</t>
  </si>
  <si>
    <t>CPES</t>
  </si>
  <si>
    <t>Tarazona</t>
  </si>
  <si>
    <t>Barbastro</t>
  </si>
  <si>
    <t>Monzón</t>
  </si>
  <si>
    <t>Sabiñánigo</t>
  </si>
  <si>
    <t>Borja</t>
  </si>
  <si>
    <t>DIRECTOR/A
NOMBRE Y APELLIDOS</t>
  </si>
  <si>
    <t>CÓDIGO</t>
  </si>
  <si>
    <t>DENOMINACION GENÉRICA</t>
  </si>
  <si>
    <t>DENOMINACION ESPECÍFICA</t>
  </si>
  <si>
    <t>MARIANO GASPAR REMIRO</t>
  </si>
  <si>
    <t>ITINERARIO</t>
  </si>
  <si>
    <t>HUESCA</t>
  </si>
  <si>
    <t>BARBASTRO</t>
  </si>
  <si>
    <t>FRAGA</t>
  </si>
  <si>
    <t>MONZÓN</t>
  </si>
  <si>
    <t>SABIÑÁNIGO</t>
  </si>
  <si>
    <t>SARIÑENA</t>
  </si>
  <si>
    <t>GRAÑÉN</t>
  </si>
  <si>
    <t>TERUEL</t>
  </si>
  <si>
    <t>ALBALATE DEL ARZOBISPO</t>
  </si>
  <si>
    <t>ALCAÑIZ</t>
  </si>
  <si>
    <t>PERALES DEL ALFAMBRA</t>
  </si>
  <si>
    <t>HÍJAR</t>
  </si>
  <si>
    <t>TRAMACASTILLA</t>
  </si>
  <si>
    <t>UTRILLAS</t>
  </si>
  <si>
    <t>VALDERROBRES</t>
  </si>
  <si>
    <t>MONREAL DEL CAMPO</t>
  </si>
  <si>
    <t>MATA DE LOS OLMOS (LA)</t>
  </si>
  <si>
    <t>ALCORISA</t>
  </si>
  <si>
    <t>MORA DE RUBIELOS</t>
  </si>
  <si>
    <t>CELLA</t>
  </si>
  <si>
    <t>ZARAGOZA</t>
  </si>
  <si>
    <t>ALMONACID DE LA SIERRA</t>
  </si>
  <si>
    <t>BORJA</t>
  </si>
  <si>
    <t>CALATAYUD</t>
  </si>
  <si>
    <t>CASPE</t>
  </si>
  <si>
    <t>ÉPILA</t>
  </si>
  <si>
    <t>ESCATRÓN</t>
  </si>
  <si>
    <t>GALLUR</t>
  </si>
  <si>
    <t>HERRERA DE LOS NAVARROS</t>
  </si>
  <si>
    <t>RICLA</t>
  </si>
  <si>
    <t>TARAZONA</t>
  </si>
  <si>
    <t>EJEA DE LOS CABALLEROS</t>
  </si>
  <si>
    <t>FUENTES DE EBRO</t>
  </si>
  <si>
    <t>CASETAS</t>
  </si>
  <si>
    <t>DAROCA</t>
  </si>
  <si>
    <t>ALMUNIA DE DOÑA GODINA (LA)</t>
  </si>
  <si>
    <t>LUMPIAQUE</t>
  </si>
  <si>
    <t>SABIÑÁN</t>
  </si>
  <si>
    <t>ATECA</t>
  </si>
  <si>
    <t>ARIZA</t>
  </si>
  <si>
    <t>FRASNO (EL)</t>
  </si>
  <si>
    <t>SÁDABA</t>
  </si>
  <si>
    <t>ALHAMA DE ARAGÓN</t>
  </si>
  <si>
    <t>ACTIVIDADES PALANCA 22/23</t>
  </si>
  <si>
    <t>ACTIVIDADES PALANCA 21/22</t>
  </si>
  <si>
    <t>PERFIL DOCENTE 21/22</t>
  </si>
  <si>
    <t>PERFIL DOCENTE 22/23</t>
  </si>
  <si>
    <t>Nivel de aplicación (%) *</t>
  </si>
  <si>
    <t>Calidad de ejecución (%)*</t>
  </si>
  <si>
    <t>Nivel de impacto (%)*</t>
  </si>
  <si>
    <t xml:space="preserve">%
 Absentista (≥  10% h. clase)
106 días lectivos
 </t>
  </si>
  <si>
    <t xml:space="preserve">Nº 
Absentista (≥  10% h. clase)
106 días lectivos
 </t>
  </si>
  <si>
    <t>Nº 
Alumnado Repetidor</t>
  </si>
  <si>
    <t>%
 Alumnado
 Repetidor</t>
  </si>
  <si>
    <t>Nº 
Continúa</t>
  </si>
  <si>
    <t>% 
Continúa</t>
  </si>
  <si>
    <r>
      <t xml:space="preserve">* </t>
    </r>
    <r>
      <rPr>
        <b/>
        <sz val="11"/>
        <color theme="1"/>
        <rFont val="Calibri Light"/>
        <family val="2"/>
        <scheme val="major"/>
      </rPr>
      <t>0%</t>
    </r>
    <r>
      <rPr>
        <sz val="11"/>
        <color theme="1"/>
        <rFont val="Calibri Light"/>
        <family val="2"/>
        <scheme val="major"/>
      </rPr>
      <t xml:space="preserve"> No se ha implantado.
   </t>
    </r>
    <r>
      <rPr>
        <b/>
        <sz val="11"/>
        <color theme="1"/>
        <rFont val="Calibri Light"/>
        <family val="2"/>
        <scheme val="major"/>
      </rPr>
      <t>25%</t>
    </r>
    <r>
      <rPr>
        <sz val="11"/>
        <color theme="1"/>
        <rFont val="Calibri Light"/>
        <family val="2"/>
        <scheme val="major"/>
      </rPr>
      <t xml:space="preserve"> Se ha iniciado la implantación pero no se pudo finalizar.
   </t>
    </r>
    <r>
      <rPr>
        <b/>
        <sz val="11"/>
        <color theme="1"/>
        <rFont val="Calibri Light"/>
        <family val="2"/>
        <scheme val="major"/>
      </rPr>
      <t>50%</t>
    </r>
    <r>
      <rPr>
        <sz val="11"/>
        <color theme="1"/>
        <rFont val="Calibri Light"/>
        <family val="2"/>
        <scheme val="major"/>
      </rPr>
      <t xml:space="preserve"> SE ha implantado, pero no se consiguen todos los objetivos.
   </t>
    </r>
    <r>
      <rPr>
        <b/>
        <sz val="11"/>
        <color theme="1"/>
        <rFont val="Calibri Light"/>
        <family val="2"/>
        <scheme val="major"/>
      </rPr>
      <t>75%</t>
    </r>
    <r>
      <rPr>
        <sz val="11"/>
        <color theme="1"/>
        <rFont val="Calibri Light"/>
        <family val="2"/>
        <scheme val="major"/>
      </rPr>
      <t xml:space="preserve"> se ha implantado pero la calidad es insuficiente.
   </t>
    </r>
    <r>
      <rPr>
        <b/>
        <sz val="11"/>
        <color theme="1"/>
        <rFont val="Calibri Light"/>
        <family val="2"/>
        <scheme val="major"/>
      </rPr>
      <t>100%</t>
    </r>
    <r>
      <rPr>
        <sz val="11"/>
        <color theme="1"/>
        <rFont val="Calibri Light"/>
        <family val="2"/>
        <scheme val="major"/>
      </rPr>
      <t xml:space="preserve"> Se ha implantado correctamente.</t>
    </r>
  </si>
  <si>
    <t>3º EP</t>
  </si>
  <si>
    <t>ITINERARIO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</si>
</sst>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 x14ac:knownFonts="1">
    <font>
      <sz val="11"/>
      <color theme="1"/>
      <name val="Calibri"/>
      <family val="2"/>
      <scheme val="minor"/>
    </font>
    <font>
      <b/>
      <sz val="12"/>
      <color rgb="FF3C7483"/>
      <name val="Calibri Light"/>
      <family val="2"/>
    </font>
    <font>
      <sz val="12"/>
      <color rgb="FF3C7483"/>
      <name val="Calibri Light"/>
      <family val="2"/>
    </font>
    <font>
      <i/>
      <sz val="12"/>
      <color rgb="FF3C7483"/>
      <name val="Calibri Light"/>
      <family val="2"/>
    </font>
    <font>
      <sz val="12"/>
      <color rgb="FF000000"/>
      <name val="Calibri Light"/>
      <family val="2"/>
    </font>
    <font>
      <b/>
      <i/>
      <sz val="12"/>
      <color rgb="FF1F4E79"/>
      <name val="Calibri Light"/>
      <family val="2"/>
    </font>
    <font>
      <b/>
      <sz val="12"/>
      <color rgb="FF1F4E79"/>
      <name val="Calibri Light"/>
      <family val="2"/>
    </font>
    <font>
      <sz val="12"/>
      <color rgb="FF1F4E79"/>
      <name val="Calibri Light"/>
      <family val="2"/>
    </font>
    <font>
      <sz val="12"/>
      <color theme="1"/>
      <name val="Calibri Light"/>
      <family val="2"/>
    </font>
    <font>
      <sz val="12"/>
      <color rgb="FF1F4E79"/>
      <name val="Calibri"/>
      <family val="2"/>
      <scheme val="minor"/>
    </font>
    <font>
      <sz val="11"/>
      <color rgb="FF1F4E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1F3763"/>
      <name val="Calibri Light"/>
      <family val="2"/>
    </font>
    <font>
      <b/>
      <sz val="12"/>
      <color rgb="FF215868"/>
      <name val="Calibri Light"/>
      <family val="2"/>
    </font>
    <font>
      <b/>
      <sz val="12"/>
      <color rgb="FF1F3763"/>
      <name val="Calibri Light"/>
      <family val="2"/>
    </font>
    <font>
      <sz val="11"/>
      <color theme="1"/>
      <name val="Calibri"/>
      <family val="2"/>
    </font>
    <font>
      <sz val="12"/>
      <color rgb="FF1F3763"/>
      <name val="Calibri"/>
      <family val="2"/>
    </font>
    <font>
      <b/>
      <sz val="11"/>
      <color rgb="FF1F4E79"/>
      <name val="Calibri"/>
      <family val="2"/>
      <scheme val="minor"/>
    </font>
    <font>
      <b/>
      <sz val="10"/>
      <color rgb="FF002060"/>
      <name val="Calibri Light"/>
      <family val="2"/>
    </font>
    <font>
      <sz val="10"/>
      <color rgb="FF002060"/>
      <name val="Calibri Light"/>
      <family val="2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rgb="FF002060"/>
      <name val="Calibri Light"/>
      <family val="2"/>
    </font>
    <font>
      <b/>
      <sz val="11"/>
      <color rgb="FF002060"/>
      <name val="Calibri Light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color theme="1"/>
      <name val="Times New Roman"/>
      <family val="1"/>
    </font>
    <font>
      <b/>
      <sz val="10"/>
      <color theme="4" tint="-0.499984740745262"/>
      <name val="Calibri Light"/>
      <family val="2"/>
    </font>
    <font>
      <sz val="10"/>
      <color rgb="FF1F4E79"/>
      <name val="Calibri Light"/>
      <family val="2"/>
    </font>
    <font>
      <b/>
      <sz val="10"/>
      <color rgb="FF1F4E79"/>
      <name val="Calibri Light"/>
      <family val="2"/>
    </font>
    <font>
      <sz val="10"/>
      <color theme="4" tint="-0.499984740745262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rgb="FF3C7483"/>
      <name val="Calibri Light"/>
      <family val="2"/>
      <scheme val="major"/>
    </font>
    <font>
      <sz val="11"/>
      <color rgb="FF3C7483"/>
      <name val="Calibri Light"/>
      <family val="2"/>
      <scheme val="major"/>
    </font>
    <font>
      <b/>
      <sz val="9"/>
      <color rgb="FF3C7483"/>
      <name val="Calibri Light"/>
      <family val="2"/>
      <scheme val="major"/>
    </font>
    <font>
      <sz val="9"/>
      <color rgb="FF3C7483"/>
      <name val="Calibri Light"/>
      <family val="2"/>
      <scheme val="major"/>
    </font>
    <font>
      <sz val="9"/>
      <color theme="4" tint="-0.249977111117893"/>
      <name val="Calibri Light"/>
      <family val="2"/>
      <scheme val="major"/>
    </font>
    <font>
      <sz val="9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3C7483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C0000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sz val="12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2"/>
      <color rgb="FF002060"/>
      <name val="Calibri Light"/>
      <family val="2"/>
    </font>
    <font>
      <b/>
      <sz val="9"/>
      <color rgb="FF1F3864"/>
      <name val="Calibri Light"/>
      <family val="2"/>
      <scheme val="major"/>
    </font>
    <font>
      <sz val="9"/>
      <color rgb="FF1F3864"/>
      <name val="Calibri Light"/>
      <family val="2"/>
      <scheme val="maj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6"/>
      <name val="Calibri"/>
      <family val="2"/>
      <scheme val="minor"/>
    </font>
    <font>
      <b/>
      <sz val="12"/>
      <color rgb="FFC00000"/>
      <name val="Calibri Light"/>
      <family val="2"/>
      <scheme val="major"/>
    </font>
    <font>
      <sz val="10"/>
      <color indexed="8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/>
        <bgColor indexed="64"/>
      </patternFill>
    </fill>
  </fills>
  <borders count="88">
    <border>
      <left/>
      <right/>
      <top/>
      <bottom/>
      <diagonal/>
    </border>
    <border>
      <left style="medium">
        <color rgb="FFB4C6E7"/>
      </left>
      <right/>
      <top style="medium">
        <color rgb="FFB4C6E7"/>
      </top>
      <bottom/>
      <diagonal/>
    </border>
    <border>
      <left/>
      <right style="medium">
        <color rgb="FFB4C6E7"/>
      </right>
      <top style="medium">
        <color rgb="FFB4C6E7"/>
      </top>
      <bottom/>
      <diagonal/>
    </border>
    <border>
      <left style="medium">
        <color rgb="FFB4C6E7"/>
      </left>
      <right/>
      <top/>
      <bottom style="medium">
        <color rgb="FFB4C6E7"/>
      </bottom>
      <diagonal/>
    </border>
    <border>
      <left/>
      <right style="medium">
        <color rgb="FFB4C6E7"/>
      </right>
      <top/>
      <bottom style="medium">
        <color rgb="FFB4C6E7"/>
      </bottom>
      <diagonal/>
    </border>
    <border>
      <left style="medium">
        <color rgb="FFB4C6E7"/>
      </left>
      <right style="medium">
        <color rgb="FFB4C6E7"/>
      </right>
      <top/>
      <bottom style="medium">
        <color rgb="FFB4C6E7"/>
      </bottom>
      <diagonal/>
    </border>
    <border>
      <left style="medium">
        <color rgb="FFB4C6E7"/>
      </left>
      <right style="medium">
        <color rgb="FFB4C6E7"/>
      </right>
      <top/>
      <bottom/>
      <diagonal/>
    </border>
    <border>
      <left/>
      <right style="medium">
        <color rgb="FFB4C6E7"/>
      </right>
      <top/>
      <bottom/>
      <diagonal/>
    </border>
    <border>
      <left style="medium">
        <color rgb="FFB4C6E7"/>
      </left>
      <right style="medium">
        <color rgb="FFB4C6E7"/>
      </right>
      <top style="medium">
        <color rgb="FFB4C6E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rgb="FFB4C6E7"/>
      </left>
      <right style="medium">
        <color rgb="FFB4C6E7"/>
      </right>
      <top style="medium">
        <color rgb="FFB4C6E7"/>
      </top>
      <bottom style="medium">
        <color rgb="FFB4C6E7"/>
      </bottom>
      <diagonal/>
    </border>
    <border>
      <left/>
      <right style="medium">
        <color rgb="FFB4C6E7"/>
      </right>
      <top style="medium">
        <color rgb="FFB4C6E7"/>
      </top>
      <bottom style="medium">
        <color rgb="FFB4C6E7"/>
      </bottom>
      <diagonal/>
    </border>
    <border>
      <left/>
      <right/>
      <top style="medium">
        <color rgb="FFB4C6E7"/>
      </top>
      <bottom style="medium">
        <color rgb="FFB4C6E7"/>
      </bottom>
      <diagonal/>
    </border>
    <border>
      <left style="medium">
        <color rgb="FFB4C6E7"/>
      </left>
      <right/>
      <top style="medium">
        <color rgb="FFB4C6E7"/>
      </top>
      <bottom style="medium">
        <color rgb="FFB4C6E7"/>
      </bottom>
      <diagonal/>
    </border>
    <border>
      <left style="medium">
        <color rgb="FFB4C6E7"/>
      </left>
      <right/>
      <top style="medium">
        <color rgb="FFB4C6E7"/>
      </top>
      <bottom style="thin">
        <color indexed="64"/>
      </bottom>
      <diagonal/>
    </border>
    <border>
      <left/>
      <right/>
      <top style="medium">
        <color rgb="FFB4C6E7"/>
      </top>
      <bottom style="thin">
        <color indexed="64"/>
      </bottom>
      <diagonal/>
    </border>
    <border>
      <left/>
      <right/>
      <top/>
      <bottom style="medium">
        <color rgb="FFB4C6E7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rgb="FF2F5496"/>
      </right>
      <top style="medium">
        <color rgb="FF2F5496"/>
      </top>
      <bottom style="medium">
        <color rgb="FF2F5496"/>
      </bottom>
      <diagonal/>
    </border>
    <border>
      <left style="medium">
        <color rgb="FF2F5496"/>
      </left>
      <right style="medium">
        <color rgb="FF2F5496"/>
      </right>
      <top style="medium">
        <color rgb="FF2F5496"/>
      </top>
      <bottom/>
      <diagonal/>
    </border>
    <border>
      <left/>
      <right style="medium">
        <color rgb="FF2F5496"/>
      </right>
      <top/>
      <bottom style="medium">
        <color rgb="FF2F5496"/>
      </bottom>
      <diagonal/>
    </border>
    <border>
      <left style="medium">
        <color rgb="FF2F5496"/>
      </left>
      <right style="medium">
        <color rgb="FF2F5496"/>
      </right>
      <top/>
      <bottom/>
      <diagonal/>
    </border>
    <border>
      <left style="medium">
        <color rgb="FF2F5496"/>
      </left>
      <right style="medium">
        <color rgb="FF2F5496"/>
      </right>
      <top/>
      <bottom style="medium">
        <color rgb="FF2F5496"/>
      </bottom>
      <diagonal/>
    </border>
    <border>
      <left style="medium">
        <color rgb="FF2F5496"/>
      </left>
      <right style="medium">
        <color rgb="FF2F5496"/>
      </right>
      <top/>
      <bottom style="thick">
        <color rgb="FF4472C4"/>
      </bottom>
      <diagonal/>
    </border>
    <border>
      <left/>
      <right style="medium">
        <color rgb="FF2F5496"/>
      </right>
      <top/>
      <bottom style="thick">
        <color rgb="FF4472C4"/>
      </bottom>
      <diagonal/>
    </border>
    <border>
      <left style="medium">
        <color rgb="FF2F5496"/>
      </left>
      <right style="medium">
        <color rgb="FF2F5496"/>
      </right>
      <top style="thick">
        <color rgb="FF4472C4"/>
      </top>
      <bottom/>
      <diagonal/>
    </border>
    <border>
      <left style="thick">
        <color rgb="FF4472C4"/>
      </left>
      <right style="medium">
        <color rgb="FF2F5496"/>
      </right>
      <top/>
      <bottom style="medium">
        <color rgb="FF2F549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 style="medium">
        <color theme="4" tint="0.59996337778862885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thin">
        <color theme="4" tint="0.5999633777886288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theme="8" tint="0.59996337778862885"/>
      </left>
      <right/>
      <top style="thick">
        <color theme="8" tint="0.59996337778862885"/>
      </top>
      <bottom style="thick">
        <color theme="8" tint="0.59996337778862885"/>
      </bottom>
      <diagonal/>
    </border>
    <border>
      <left/>
      <right style="medium">
        <color rgb="FF2F5496"/>
      </right>
      <top/>
      <bottom/>
      <diagonal/>
    </border>
    <border>
      <left style="medium">
        <color rgb="FF2F5496"/>
      </left>
      <right/>
      <top style="medium">
        <color rgb="FF2F5496"/>
      </top>
      <bottom style="medium">
        <color rgb="FF2F5496"/>
      </bottom>
      <diagonal/>
    </border>
    <border>
      <left style="medium">
        <color rgb="FF2F5496"/>
      </left>
      <right style="thin">
        <color rgb="FF2F5496"/>
      </right>
      <top style="medium">
        <color rgb="FF2F5496"/>
      </top>
      <bottom style="thin">
        <color rgb="FF2F5496"/>
      </bottom>
      <diagonal/>
    </border>
    <border>
      <left style="thin">
        <color rgb="FF2F5496"/>
      </left>
      <right style="thin">
        <color rgb="FF2F5496"/>
      </right>
      <top style="medium">
        <color rgb="FF2F5496"/>
      </top>
      <bottom style="thin">
        <color rgb="FF2F5496"/>
      </bottom>
      <diagonal/>
    </border>
    <border>
      <left style="thin">
        <color rgb="FF2F5496"/>
      </left>
      <right style="medium">
        <color rgb="FF2F5496"/>
      </right>
      <top style="medium">
        <color rgb="FF2F5496"/>
      </top>
      <bottom style="thin">
        <color rgb="FF2F5496"/>
      </bottom>
      <diagonal/>
    </border>
    <border>
      <left style="medium">
        <color rgb="FF2F5496"/>
      </left>
      <right style="thin">
        <color rgb="FF2F5496"/>
      </right>
      <top style="thin">
        <color rgb="FF2F5496"/>
      </top>
      <bottom style="thin">
        <color rgb="FF2F5496"/>
      </bottom>
      <diagonal/>
    </border>
    <border>
      <left style="thin">
        <color rgb="FF2F5496"/>
      </left>
      <right style="thin">
        <color rgb="FF2F5496"/>
      </right>
      <top style="thin">
        <color rgb="FF2F5496"/>
      </top>
      <bottom style="thin">
        <color rgb="FF2F5496"/>
      </bottom>
      <diagonal/>
    </border>
    <border>
      <left style="thin">
        <color rgb="FF2F5496"/>
      </left>
      <right style="medium">
        <color rgb="FF2F5496"/>
      </right>
      <top style="thin">
        <color rgb="FF2F5496"/>
      </top>
      <bottom style="thin">
        <color rgb="FF2F5496"/>
      </bottom>
      <diagonal/>
    </border>
    <border>
      <left style="medium">
        <color rgb="FF2F5496"/>
      </left>
      <right style="thin">
        <color rgb="FF2F5496"/>
      </right>
      <top style="thin">
        <color rgb="FF2F5496"/>
      </top>
      <bottom style="medium">
        <color rgb="FF2F5496"/>
      </bottom>
      <diagonal/>
    </border>
    <border>
      <left style="thin">
        <color rgb="FF2F5496"/>
      </left>
      <right style="thin">
        <color rgb="FF2F5496"/>
      </right>
      <top style="thin">
        <color rgb="FF2F5496"/>
      </top>
      <bottom style="medium">
        <color rgb="FF2F5496"/>
      </bottom>
      <diagonal/>
    </border>
    <border>
      <left style="thin">
        <color rgb="FF2F5496"/>
      </left>
      <right style="medium">
        <color rgb="FF2F5496"/>
      </right>
      <top style="thin">
        <color rgb="FF2F5496"/>
      </top>
      <bottom style="medium">
        <color rgb="FF2F5496"/>
      </bottom>
      <diagonal/>
    </border>
    <border>
      <left/>
      <right style="medium">
        <color rgb="FF2F5496"/>
      </right>
      <top style="medium">
        <color rgb="FF2F5496"/>
      </top>
      <bottom/>
      <diagonal/>
    </border>
    <border>
      <left style="medium">
        <color rgb="FF2F5496"/>
      </left>
      <right style="thin">
        <color rgb="FF2F5496"/>
      </right>
      <top style="thin">
        <color rgb="FF2F5496"/>
      </top>
      <bottom/>
      <diagonal/>
    </border>
    <border>
      <left style="thin">
        <color rgb="FF2F5496"/>
      </left>
      <right style="thin">
        <color rgb="FF2F5496"/>
      </right>
      <top style="thin">
        <color rgb="FF2F5496"/>
      </top>
      <bottom/>
      <diagonal/>
    </border>
    <border>
      <left style="thin">
        <color rgb="FF2F5496"/>
      </left>
      <right style="medium">
        <color rgb="FF2F5496"/>
      </right>
      <top style="thin">
        <color rgb="FF2F5496"/>
      </top>
      <bottom/>
      <diagonal/>
    </border>
    <border>
      <left style="medium">
        <color rgb="FF2F5496"/>
      </left>
      <right style="thin">
        <color rgb="FF2F5496"/>
      </right>
      <top/>
      <bottom style="thin">
        <color rgb="FF2F5496"/>
      </bottom>
      <diagonal/>
    </border>
    <border>
      <left style="thin">
        <color rgb="FF2F5496"/>
      </left>
      <right style="thin">
        <color rgb="FF2F5496"/>
      </right>
      <top/>
      <bottom style="thin">
        <color rgb="FF2F5496"/>
      </bottom>
      <diagonal/>
    </border>
    <border>
      <left style="thin">
        <color rgb="FF2F5496"/>
      </left>
      <right style="medium">
        <color rgb="FF2F5496"/>
      </right>
      <top/>
      <bottom style="thin">
        <color rgb="FF2F5496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rgb="FFB4C6E7"/>
      </top>
      <bottom style="medium">
        <color rgb="FFB4C6E7"/>
      </bottom>
      <diagonal/>
    </border>
  </borders>
  <cellStyleXfs count="2">
    <xf numFmtId="0" fontId="0" fillId="0" borderId="0"/>
    <xf numFmtId="9" fontId="35" fillId="0" borderId="0" applyFont="0" applyFill="0" applyBorder="0" applyAlignment="0" applyProtection="0"/>
  </cellStyleXfs>
  <cellXfs count="542">
    <xf numFmtId="0" fontId="0" fillId="0" borderId="0" xfId="0"/>
    <xf numFmtId="0" fontId="0" fillId="0" borderId="0" xfId="0" applyProtection="1">
      <protection locked="0"/>
    </xf>
    <xf numFmtId="9" fontId="6" fillId="0" borderId="7" xfId="0" applyNumberFormat="1" applyFont="1" applyBorder="1" applyAlignment="1" applyProtection="1">
      <alignment horizontal="center" vertical="center" wrapText="1"/>
    </xf>
    <xf numFmtId="9" fontId="7" fillId="0" borderId="7" xfId="0" applyNumberFormat="1" applyFont="1" applyBorder="1" applyAlignment="1" applyProtection="1">
      <alignment horizontal="center" vertical="center" wrapText="1"/>
    </xf>
    <xf numFmtId="9" fontId="7" fillId="3" borderId="7" xfId="0" applyNumberFormat="1" applyFont="1" applyFill="1" applyBorder="1" applyAlignment="1" applyProtection="1">
      <alignment horizontal="center" vertical="center" wrapText="1"/>
    </xf>
    <xf numFmtId="9" fontId="7" fillId="0" borderId="4" xfId="0" applyNumberFormat="1" applyFont="1" applyBorder="1" applyAlignment="1" applyProtection="1">
      <alignment horizontal="center" vertical="center" wrapText="1"/>
    </xf>
    <xf numFmtId="9" fontId="6" fillId="3" borderId="7" xfId="0" applyNumberFormat="1" applyFont="1" applyFill="1" applyBorder="1" applyAlignment="1" applyProtection="1">
      <alignment horizontal="center" vertical="center" wrapText="1"/>
    </xf>
    <xf numFmtId="9" fontId="7" fillId="3" borderId="4" xfId="0" applyNumberFormat="1" applyFont="1" applyFill="1" applyBorder="1" applyAlignment="1" applyProtection="1">
      <alignment horizontal="center" vertical="center" wrapText="1"/>
    </xf>
    <xf numFmtId="9" fontId="6" fillId="2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>
      <protection locked="0"/>
    </xf>
    <xf numFmtId="0" fontId="0" fillId="5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7" borderId="0" xfId="0" applyFill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0" fillId="6" borderId="0" xfId="0" applyFill="1" applyAlignment="1" applyProtection="1">
      <alignment horizontal="center"/>
      <protection locked="0"/>
    </xf>
    <xf numFmtId="9" fontId="0" fillId="0" borderId="9" xfId="0" applyNumberFormat="1" applyBorder="1" applyAlignment="1" applyProtection="1">
      <alignment horizontal="center"/>
    </xf>
    <xf numFmtId="9" fontId="0" fillId="16" borderId="9" xfId="0" applyNumberFormat="1" applyFill="1" applyBorder="1" applyAlignment="1" applyProtection="1">
      <alignment horizontal="center"/>
    </xf>
    <xf numFmtId="0" fontId="0" fillId="16" borderId="0" xfId="0" applyFill="1" applyProtection="1">
      <protection locked="0"/>
    </xf>
    <xf numFmtId="0" fontId="0" fillId="12" borderId="9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9" fontId="0" fillId="6" borderId="9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6" borderId="9" xfId="0" applyFill="1" applyBorder="1" applyAlignment="1" applyProtection="1">
      <alignment horizont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/>
      <protection locked="0"/>
    </xf>
    <xf numFmtId="0" fontId="22" fillId="12" borderId="10" xfId="0" applyFont="1" applyFill="1" applyBorder="1" applyAlignment="1" applyProtection="1">
      <alignment horizontal="right"/>
      <protection locked="0"/>
    </xf>
    <xf numFmtId="0" fontId="23" fillId="12" borderId="0" xfId="0" applyFont="1" applyFill="1" applyAlignment="1" applyProtection="1">
      <alignment horizontal="right"/>
      <protection locked="0"/>
    </xf>
    <xf numFmtId="0" fontId="0" fillId="0" borderId="0" xfId="0" applyProtection="1"/>
    <xf numFmtId="0" fontId="11" fillId="0" borderId="12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left"/>
      <protection locked="0"/>
    </xf>
    <xf numFmtId="9" fontId="0" fillId="0" borderId="13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14" borderId="0" xfId="0" applyFill="1" applyProtection="1">
      <protection locked="0"/>
    </xf>
    <xf numFmtId="0" fontId="0" fillId="12" borderId="0" xfId="0" applyFill="1" applyProtection="1">
      <protection locked="0"/>
    </xf>
    <xf numFmtId="0" fontId="26" fillId="0" borderId="15" xfId="0" applyFont="1" applyBorder="1" applyProtection="1">
      <protection locked="0"/>
    </xf>
    <xf numFmtId="0" fontId="27" fillId="14" borderId="16" xfId="0" applyFont="1" applyFill="1" applyBorder="1" applyAlignment="1" applyProtection="1">
      <alignment horizontal="center"/>
      <protection locked="0"/>
    </xf>
    <xf numFmtId="0" fontId="27" fillId="15" borderId="10" xfId="0" applyFont="1" applyFill="1" applyBorder="1" applyAlignment="1" applyProtection="1">
      <alignment horizontal="center"/>
      <protection locked="0"/>
    </xf>
    <xf numFmtId="0" fontId="26" fillId="15" borderId="10" xfId="0" applyFont="1" applyFill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6" fillId="0" borderId="10" xfId="0" applyFont="1" applyBorder="1" applyProtection="1">
      <protection locked="0"/>
    </xf>
    <xf numFmtId="0" fontId="26" fillId="15" borderId="10" xfId="0" applyFont="1" applyFill="1" applyBorder="1" applyProtection="1">
      <protection locked="0"/>
    </xf>
    <xf numFmtId="0" fontId="26" fillId="0" borderId="17" xfId="0" applyFont="1" applyBorder="1" applyProtection="1">
      <protection locked="0"/>
    </xf>
    <xf numFmtId="0" fontId="26" fillId="0" borderId="15" xfId="0" applyFont="1" applyBorder="1" applyAlignment="1" applyProtection="1">
      <alignment horizontal="left" vertical="top" wrapText="1"/>
      <protection locked="0"/>
    </xf>
    <xf numFmtId="0" fontId="26" fillId="14" borderId="16" xfId="0" applyFont="1" applyFill="1" applyBorder="1" applyAlignment="1" applyProtection="1">
      <alignment horizontal="center" vertical="center" wrapText="1"/>
      <protection locked="0"/>
    </xf>
    <xf numFmtId="0" fontId="26" fillId="15" borderId="10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26" fillId="16" borderId="10" xfId="0" applyFont="1" applyFill="1" applyBorder="1" applyAlignment="1" applyProtection="1">
      <alignment horizontal="center" vertical="center" wrapText="1"/>
      <protection locked="0"/>
    </xf>
    <xf numFmtId="0" fontId="26" fillId="12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7" fillId="12" borderId="2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15" borderId="10" xfId="0" applyFont="1" applyFill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7" fillId="12" borderId="10" xfId="0" applyFont="1" applyFill="1" applyBorder="1" applyAlignment="1" applyProtection="1">
      <alignment horizontal="center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 applyProtection="1">
      <alignment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vertical="center" wrapText="1"/>
      <protection locked="0"/>
    </xf>
    <xf numFmtId="0" fontId="24" fillId="0" borderId="10" xfId="0" applyFont="1" applyBorder="1" applyAlignment="1" applyProtection="1">
      <alignment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0" fontId="19" fillId="12" borderId="18" xfId="0" applyFont="1" applyFill="1" applyBorder="1" applyAlignment="1" applyProtection="1">
      <alignment horizontal="center" vertical="center" wrapText="1"/>
      <protection locked="0"/>
    </xf>
    <xf numFmtId="9" fontId="0" fillId="0" borderId="13" xfId="0" applyNumberForma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9" fontId="0" fillId="12" borderId="9" xfId="0" applyNumberFormat="1" applyFill="1" applyBorder="1" applyAlignment="1" applyProtection="1">
      <alignment horizontal="center"/>
      <protection locked="0"/>
    </xf>
    <xf numFmtId="9" fontId="20" fillId="0" borderId="10" xfId="0" applyNumberFormat="1" applyFont="1" applyBorder="1" applyAlignment="1" applyProtection="1">
      <alignment horizontal="center" vertical="center" wrapText="1"/>
    </xf>
    <xf numFmtId="9" fontId="20" fillId="0" borderId="17" xfId="0" applyNumberFormat="1" applyFont="1" applyBorder="1" applyAlignment="1" applyProtection="1">
      <alignment horizontal="center" vertical="center" wrapText="1"/>
      <protection locked="0"/>
    </xf>
    <xf numFmtId="9" fontId="20" fillId="4" borderId="21" xfId="0" applyNumberFormat="1" applyFont="1" applyFill="1" applyBorder="1" applyAlignment="1" applyProtection="1">
      <alignment horizontal="center" vertical="center" wrapText="1"/>
    </xf>
    <xf numFmtId="9" fontId="20" fillId="15" borderId="10" xfId="0" applyNumberFormat="1" applyFont="1" applyFill="1" applyBorder="1" applyAlignment="1" applyProtection="1">
      <alignment horizontal="center" vertical="center" wrapText="1"/>
      <protection locked="0"/>
    </xf>
    <xf numFmtId="9" fontId="20" fillId="0" borderId="10" xfId="0" applyNumberFormat="1" applyFont="1" applyBorder="1" applyAlignment="1" applyProtection="1">
      <alignment horizontal="center" vertical="center" wrapText="1"/>
      <protection locked="0"/>
    </xf>
    <xf numFmtId="9" fontId="20" fillId="0" borderId="17" xfId="0" applyNumberFormat="1" applyFont="1" applyBorder="1" applyAlignment="1" applyProtection="1">
      <alignment horizontal="center" vertical="center" wrapText="1"/>
    </xf>
    <xf numFmtId="9" fontId="20" fillId="16" borderId="20" xfId="0" applyNumberFormat="1" applyFont="1" applyFill="1" applyBorder="1" applyAlignment="1" applyProtection="1">
      <alignment horizontal="center" vertical="center" wrapText="1"/>
      <protection locked="0"/>
    </xf>
    <xf numFmtId="9" fontId="20" fillId="16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0" borderId="0" xfId="0" applyFill="1" applyProtection="1">
      <protection locked="0"/>
    </xf>
    <xf numFmtId="9" fontId="22" fillId="4" borderId="10" xfId="0" applyNumberFormat="1" applyFont="1" applyFill="1" applyBorder="1" applyAlignment="1" applyProtection="1">
      <alignment horizontal="center"/>
    </xf>
    <xf numFmtId="9" fontId="0" fillId="4" borderId="0" xfId="0" applyNumberFormat="1" applyFill="1" applyAlignment="1" applyProtection="1">
      <alignment horizontal="center"/>
    </xf>
    <xf numFmtId="9" fontId="12" fillId="10" borderId="11" xfId="0" applyNumberFormat="1" applyFont="1" applyFill="1" applyBorder="1" applyAlignment="1" applyProtection="1">
      <alignment horizontal="center"/>
    </xf>
    <xf numFmtId="9" fontId="0" fillId="13" borderId="11" xfId="0" applyNumberFormat="1" applyFill="1" applyBorder="1" applyAlignment="1" applyProtection="1">
      <alignment horizontal="center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9" fontId="10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22" fillId="8" borderId="10" xfId="0" applyFont="1" applyFill="1" applyBorder="1" applyAlignment="1" applyProtection="1">
      <alignment horizontal="center"/>
    </xf>
    <xf numFmtId="0" fontId="22" fillId="9" borderId="10" xfId="0" applyFont="1" applyFill="1" applyBorder="1" applyAlignment="1" applyProtection="1">
      <alignment horizontal="center"/>
    </xf>
    <xf numFmtId="0" fontId="12" fillId="10" borderId="0" xfId="0" applyFont="1" applyFill="1" applyAlignment="1" applyProtection="1">
      <alignment horizontal="center"/>
    </xf>
    <xf numFmtId="0" fontId="22" fillId="11" borderId="10" xfId="0" applyFont="1" applyFill="1" applyBorder="1" applyAlignment="1" applyProtection="1">
      <alignment horizontal="center"/>
    </xf>
    <xf numFmtId="9" fontId="19" fillId="0" borderId="15" xfId="0" applyNumberFormat="1" applyFont="1" applyBorder="1" applyAlignment="1" applyProtection="1">
      <alignment horizontal="center" vertical="center" wrapText="1"/>
    </xf>
    <xf numFmtId="9" fontId="19" fillId="4" borderId="10" xfId="0" applyNumberFormat="1" applyFont="1" applyFill="1" applyBorder="1" applyAlignment="1" applyProtection="1">
      <alignment horizontal="center" vertical="center" wrapText="1"/>
    </xf>
    <xf numFmtId="9" fontId="19" fillId="18" borderId="10" xfId="0" applyNumberFormat="1" applyFont="1" applyFill="1" applyBorder="1" applyAlignment="1" applyProtection="1">
      <alignment horizontal="center" vertical="center" wrapText="1"/>
    </xf>
    <xf numFmtId="9" fontId="19" fillId="4" borderId="21" xfId="0" applyNumberFormat="1" applyFont="1" applyFill="1" applyBorder="1" applyAlignment="1" applyProtection="1">
      <alignment horizontal="center" vertical="center" wrapText="1"/>
    </xf>
    <xf numFmtId="9" fontId="19" fillId="15" borderId="16" xfId="0" applyNumberFormat="1" applyFont="1" applyFill="1" applyBorder="1" applyAlignment="1" applyProtection="1">
      <alignment horizontal="center" vertical="center" wrapText="1"/>
    </xf>
    <xf numFmtId="9" fontId="19" fillId="4" borderId="26" xfId="0" applyNumberFormat="1" applyFont="1" applyFill="1" applyBorder="1" applyAlignment="1" applyProtection="1">
      <alignment horizontal="center" vertical="center" wrapText="1"/>
    </xf>
    <xf numFmtId="9" fontId="19" fillId="0" borderId="26" xfId="0" applyNumberFormat="1" applyFont="1" applyFill="1" applyBorder="1" applyAlignment="1" applyProtection="1">
      <alignment horizontal="center" vertical="center" wrapText="1"/>
    </xf>
    <xf numFmtId="9" fontId="19" fillId="4" borderId="18" xfId="0" applyNumberFormat="1" applyFont="1" applyFill="1" applyBorder="1" applyAlignment="1" applyProtection="1">
      <alignment horizontal="center" vertical="center" wrapText="1"/>
    </xf>
    <xf numFmtId="9" fontId="19" fillId="18" borderId="18" xfId="0" applyNumberFormat="1" applyFont="1" applyFill="1" applyBorder="1" applyAlignment="1" applyProtection="1">
      <alignment horizontal="center" vertical="center" wrapText="1"/>
    </xf>
    <xf numFmtId="9" fontId="19" fillId="11" borderId="21" xfId="0" applyNumberFormat="1" applyFont="1" applyFill="1" applyBorder="1" applyAlignment="1" applyProtection="1">
      <alignment horizontal="center" vertical="center" wrapText="1"/>
    </xf>
    <xf numFmtId="9" fontId="33" fillId="2" borderId="10" xfId="0" applyNumberFormat="1" applyFont="1" applyFill="1" applyBorder="1" applyAlignment="1" applyProtection="1">
      <alignment horizontal="center" vertical="center" wrapText="1"/>
      <protection locked="0"/>
    </xf>
    <xf numFmtId="9" fontId="33" fillId="15" borderId="10" xfId="0" applyNumberFormat="1" applyFont="1" applyFill="1" applyBorder="1" applyAlignment="1" applyProtection="1">
      <alignment horizontal="center" vertical="center" wrapText="1"/>
      <protection locked="0"/>
    </xf>
    <xf numFmtId="9" fontId="33" fillId="17" borderId="10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15" xfId="0" applyNumberFormat="1" applyFont="1" applyBorder="1" applyAlignment="1" applyProtection="1">
      <alignment horizontal="center" vertical="center" wrapText="1"/>
    </xf>
    <xf numFmtId="9" fontId="33" fillId="4" borderId="10" xfId="0" applyNumberFormat="1" applyFont="1" applyFill="1" applyBorder="1" applyAlignment="1" applyProtection="1">
      <alignment horizontal="center" vertical="center" wrapText="1"/>
    </xf>
    <xf numFmtId="9" fontId="32" fillId="15" borderId="10" xfId="0" applyNumberFormat="1" applyFont="1" applyFill="1" applyBorder="1" applyAlignment="1" applyProtection="1">
      <alignment horizontal="center" vertical="center" wrapText="1"/>
      <protection locked="0"/>
    </xf>
    <xf numFmtId="9" fontId="32" fillId="0" borderId="10" xfId="0" applyNumberFormat="1" applyFont="1" applyBorder="1" applyAlignment="1" applyProtection="1">
      <alignment horizontal="center" vertical="center" wrapText="1"/>
    </xf>
    <xf numFmtId="9" fontId="33" fillId="12" borderId="10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10" xfId="0" applyNumberFormat="1" applyFont="1" applyBorder="1" applyAlignment="1" applyProtection="1">
      <alignment horizontal="center" vertical="center" wrapText="1"/>
    </xf>
    <xf numFmtId="9" fontId="33" fillId="18" borderId="10" xfId="0" applyNumberFormat="1" applyFont="1" applyFill="1" applyBorder="1" applyAlignment="1" applyProtection="1">
      <alignment horizontal="center" vertical="center" wrapText="1"/>
    </xf>
    <xf numFmtId="9" fontId="33" fillId="15" borderId="17" xfId="0" applyNumberFormat="1" applyFont="1" applyFill="1" applyBorder="1" applyAlignment="1" applyProtection="1">
      <alignment horizontal="center" vertical="center" wrapText="1"/>
      <protection locked="0"/>
    </xf>
    <xf numFmtId="9" fontId="33" fillId="16" borderId="10" xfId="0" applyNumberFormat="1" applyFont="1" applyFill="1" applyBorder="1" applyAlignment="1" applyProtection="1">
      <alignment horizontal="center" vertical="center" wrapText="1"/>
      <protection locked="0"/>
    </xf>
    <xf numFmtId="9" fontId="33" fillId="17" borderId="17" xfId="0" applyNumberFormat="1" applyFont="1" applyFill="1" applyBorder="1" applyAlignment="1" applyProtection="1">
      <alignment horizontal="center" vertical="center" wrapText="1"/>
      <protection locked="0"/>
    </xf>
    <xf numFmtId="9" fontId="32" fillId="15" borderId="17" xfId="0" applyNumberFormat="1" applyFont="1" applyFill="1" applyBorder="1" applyAlignment="1" applyProtection="1">
      <alignment horizontal="center" vertical="center" wrapText="1"/>
      <protection locked="0"/>
    </xf>
    <xf numFmtId="9" fontId="32" fillId="0" borderId="17" xfId="0" applyNumberFormat="1" applyFont="1" applyBorder="1" applyAlignment="1" applyProtection="1">
      <alignment horizontal="center" vertical="center" wrapText="1"/>
    </xf>
    <xf numFmtId="9" fontId="32" fillId="0" borderId="15" xfId="0" applyNumberFormat="1" applyFont="1" applyBorder="1" applyAlignment="1" applyProtection="1">
      <alignment horizontal="center" vertical="center" wrapText="1"/>
    </xf>
    <xf numFmtId="9" fontId="32" fillId="15" borderId="15" xfId="0" applyNumberFormat="1" applyFont="1" applyFill="1" applyBorder="1" applyAlignment="1" applyProtection="1">
      <alignment horizontal="center" vertical="center" wrapText="1"/>
    </xf>
    <xf numFmtId="9" fontId="32" fillId="15" borderId="15" xfId="0" applyNumberFormat="1" applyFont="1" applyFill="1" applyBorder="1" applyAlignment="1" applyProtection="1">
      <alignment horizontal="center" vertical="center" wrapText="1"/>
      <protection locked="0"/>
    </xf>
    <xf numFmtId="9" fontId="32" fillId="16" borderId="15" xfId="0" applyNumberFormat="1" applyFont="1" applyFill="1" applyBorder="1" applyAlignment="1" applyProtection="1">
      <alignment horizontal="center" vertical="center" wrapText="1"/>
      <protection locked="0"/>
    </xf>
    <xf numFmtId="9" fontId="33" fillId="2" borderId="15" xfId="0" applyNumberFormat="1" applyFont="1" applyFill="1" applyBorder="1" applyAlignment="1" applyProtection="1">
      <alignment horizontal="center" vertical="center" wrapText="1"/>
      <protection locked="0"/>
    </xf>
    <xf numFmtId="9" fontId="33" fillId="15" borderId="15" xfId="0" applyNumberFormat="1" applyFont="1" applyFill="1" applyBorder="1" applyAlignment="1" applyProtection="1">
      <alignment horizontal="center" vertical="center" wrapText="1"/>
      <protection locked="0"/>
    </xf>
    <xf numFmtId="9" fontId="33" fillId="17" borderId="15" xfId="0" applyNumberFormat="1" applyFont="1" applyFill="1" applyBorder="1" applyAlignment="1" applyProtection="1">
      <alignment horizontal="center" vertical="center" wrapText="1"/>
      <protection locked="0"/>
    </xf>
    <xf numFmtId="9" fontId="33" fillId="12" borderId="15" xfId="0" applyNumberFormat="1" applyFont="1" applyFill="1" applyBorder="1" applyAlignment="1" applyProtection="1">
      <alignment horizontal="center" vertical="center" wrapText="1"/>
      <protection locked="0"/>
    </xf>
    <xf numFmtId="9" fontId="33" fillId="18" borderId="15" xfId="0" applyNumberFormat="1" applyFont="1" applyFill="1" applyBorder="1" applyAlignment="1" applyProtection="1">
      <alignment horizontal="center" vertical="center" wrapText="1"/>
    </xf>
    <xf numFmtId="9" fontId="32" fillId="0" borderId="20" xfId="0" applyNumberFormat="1" applyFont="1" applyBorder="1" applyAlignment="1" applyProtection="1">
      <alignment horizontal="center" vertical="center" wrapText="1"/>
    </xf>
    <xf numFmtId="9" fontId="32" fillId="15" borderId="20" xfId="0" applyNumberFormat="1" applyFont="1" applyFill="1" applyBorder="1" applyAlignment="1" applyProtection="1">
      <alignment horizontal="center" vertical="center" wrapText="1"/>
    </xf>
    <xf numFmtId="9" fontId="32" fillId="16" borderId="20" xfId="0" applyNumberFormat="1" applyFont="1" applyFill="1" applyBorder="1" applyAlignment="1" applyProtection="1">
      <alignment horizontal="center" vertical="center" wrapText="1"/>
      <protection locked="0"/>
    </xf>
    <xf numFmtId="9" fontId="32" fillId="15" borderId="20" xfId="0" applyNumberFormat="1" applyFont="1" applyFill="1" applyBorder="1" applyAlignment="1" applyProtection="1">
      <alignment horizontal="center" vertical="center" wrapText="1"/>
      <protection locked="0"/>
    </xf>
    <xf numFmtId="9" fontId="32" fillId="15" borderId="10" xfId="0" applyNumberFormat="1" applyFont="1" applyFill="1" applyBorder="1" applyAlignment="1" applyProtection="1">
      <alignment horizontal="center" vertical="center" wrapText="1"/>
    </xf>
    <xf numFmtId="9" fontId="32" fillId="16" borderId="10" xfId="0" applyNumberFormat="1" applyFont="1" applyFill="1" applyBorder="1" applyAlignment="1" applyProtection="1">
      <alignment horizontal="center" vertical="center" wrapText="1"/>
      <protection locked="0"/>
    </xf>
    <xf numFmtId="9" fontId="33" fillId="4" borderId="15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left"/>
    </xf>
    <xf numFmtId="9" fontId="10" fillId="0" borderId="13" xfId="0" applyNumberFormat="1" applyFont="1" applyBorder="1" applyProtection="1"/>
    <xf numFmtId="0" fontId="10" fillId="0" borderId="13" xfId="0" applyFont="1" applyBorder="1" applyProtection="1"/>
    <xf numFmtId="9" fontId="10" fillId="0" borderId="13" xfId="0" applyNumberFormat="1" applyFont="1" applyBorder="1" applyAlignment="1" applyProtection="1">
      <alignment horizontal="center"/>
    </xf>
    <xf numFmtId="0" fontId="10" fillId="0" borderId="14" xfId="0" applyFont="1" applyBorder="1" applyProtection="1"/>
    <xf numFmtId="0" fontId="10" fillId="0" borderId="0" xfId="0" applyFont="1" applyProtection="1"/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9" fontId="1" fillId="0" borderId="6" xfId="0" applyNumberFormat="1" applyFont="1" applyBorder="1" applyAlignment="1" applyProtection="1">
      <alignment horizontal="center" vertical="center" wrapText="1"/>
    </xf>
    <xf numFmtId="9" fontId="1" fillId="0" borderId="7" xfId="0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justify" vertical="center" wrapText="1"/>
    </xf>
    <xf numFmtId="9" fontId="2" fillId="0" borderId="6" xfId="0" applyNumberFormat="1" applyFont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9" fontId="2" fillId="0" borderId="7" xfId="0" applyNumberFormat="1" applyFont="1" applyBorder="1" applyAlignment="1" applyProtection="1">
      <alignment horizontal="center" vertical="center" wrapText="1"/>
    </xf>
    <xf numFmtId="9" fontId="2" fillId="0" borderId="5" xfId="0" applyNumberFormat="1" applyFont="1" applyBorder="1" applyAlignment="1" applyProtection="1">
      <alignment horizontal="center" vertical="center" wrapText="1"/>
    </xf>
    <xf numFmtId="9" fontId="2" fillId="0" borderId="4" xfId="0" applyNumberFormat="1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vertical="top" wrapText="1"/>
    </xf>
    <xf numFmtId="9" fontId="1" fillId="4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vertical="center" wrapText="1"/>
    </xf>
    <xf numFmtId="10" fontId="2" fillId="0" borderId="6" xfId="0" applyNumberFormat="1" applyFont="1" applyBorder="1" applyAlignment="1" applyProtection="1">
      <alignment horizontal="center" vertical="center" wrapText="1"/>
    </xf>
    <xf numFmtId="10" fontId="2" fillId="0" borderId="5" xfId="0" applyNumberFormat="1" applyFont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right" vertical="center" wrapText="1"/>
    </xf>
    <xf numFmtId="9" fontId="0" fillId="19" borderId="21" xfId="0" applyNumberFormat="1" applyFill="1" applyBorder="1" applyAlignment="1" applyProtection="1">
      <alignment horizontal="center"/>
    </xf>
    <xf numFmtId="0" fontId="39" fillId="12" borderId="4" xfId="0" applyFont="1" applyFill="1" applyBorder="1" applyAlignment="1" applyProtection="1">
      <alignment horizontal="center" vertical="center" wrapText="1"/>
      <protection locked="0"/>
    </xf>
    <xf numFmtId="9" fontId="39" fillId="22" borderId="4" xfId="0" applyNumberFormat="1" applyFont="1" applyFill="1" applyBorder="1" applyAlignment="1" applyProtection="1">
      <alignment horizontal="center" vertical="center" wrapText="1"/>
    </xf>
    <xf numFmtId="1" fontId="39" fillId="22" borderId="4" xfId="1" applyNumberFormat="1" applyFont="1" applyFill="1" applyBorder="1" applyAlignment="1" applyProtection="1">
      <alignment horizontal="center" vertical="center" wrapText="1"/>
    </xf>
    <xf numFmtId="0" fontId="39" fillId="12" borderId="4" xfId="0" applyNumberFormat="1" applyFont="1" applyFill="1" applyBorder="1" applyAlignment="1" applyProtection="1">
      <alignment horizontal="center" vertical="center" wrapText="1"/>
      <protection locked="0"/>
    </xf>
    <xf numFmtId="9" fontId="39" fillId="22" borderId="4" xfId="1" applyFont="1" applyFill="1" applyBorder="1" applyAlignment="1" applyProtection="1">
      <alignment horizontal="center" vertical="center" wrapText="1"/>
    </xf>
    <xf numFmtId="0" fontId="38" fillId="4" borderId="4" xfId="0" applyFont="1" applyFill="1" applyBorder="1" applyAlignment="1" applyProtection="1">
      <alignment horizontal="center" vertical="center" wrapText="1"/>
    </xf>
    <xf numFmtId="0" fontId="38" fillId="22" borderId="4" xfId="0" applyFont="1" applyFill="1" applyBorder="1" applyAlignment="1" applyProtection="1">
      <alignment horizontal="center" vertical="center" wrapText="1"/>
    </xf>
    <xf numFmtId="9" fontId="39" fillId="0" borderId="4" xfId="0" applyNumberFormat="1" applyFont="1" applyBorder="1" applyAlignment="1" applyProtection="1">
      <alignment horizontal="center" vertical="center" wrapText="1"/>
    </xf>
    <xf numFmtId="9" fontId="38" fillId="22" borderId="4" xfId="0" applyNumberFormat="1" applyFont="1" applyFill="1" applyBorder="1" applyAlignment="1" applyProtection="1">
      <alignment horizontal="center" vertical="center" wrapText="1"/>
    </xf>
    <xf numFmtId="1" fontId="38" fillId="22" borderId="4" xfId="0" applyNumberFormat="1" applyFont="1" applyFill="1" applyBorder="1" applyAlignment="1" applyProtection="1">
      <alignment horizontal="center" vertical="center" wrapText="1"/>
    </xf>
    <xf numFmtId="0" fontId="39" fillId="22" borderId="4" xfId="0" applyFont="1" applyFill="1" applyBorder="1" applyAlignment="1" applyProtection="1">
      <alignment horizontal="center" vertical="center" wrapText="1"/>
    </xf>
    <xf numFmtId="9" fontId="39" fillId="4" borderId="4" xfId="1" applyFont="1" applyFill="1" applyBorder="1" applyAlignment="1" applyProtection="1">
      <alignment horizontal="center" vertical="center" wrapText="1"/>
    </xf>
    <xf numFmtId="0" fontId="39" fillId="12" borderId="33" xfId="0" applyNumberFormat="1" applyFont="1" applyFill="1" applyBorder="1" applyAlignment="1" applyProtection="1">
      <alignment horizontal="center" vertical="center" wrapText="1"/>
      <protection locked="0"/>
    </xf>
    <xf numFmtId="0" fontId="38" fillId="12" borderId="4" xfId="0" applyNumberFormat="1" applyFont="1" applyFill="1" applyBorder="1" applyAlignment="1" applyProtection="1">
      <alignment horizontal="center" vertical="center" wrapText="1"/>
      <protection locked="0"/>
    </xf>
    <xf numFmtId="0" fontId="38" fillId="4" borderId="7" xfId="0" applyFont="1" applyFill="1" applyBorder="1" applyAlignment="1" applyProtection="1">
      <alignment horizontal="center" vertical="center" wrapText="1"/>
    </xf>
    <xf numFmtId="0" fontId="38" fillId="4" borderId="35" xfId="0" applyFont="1" applyFill="1" applyBorder="1" applyAlignment="1" applyProtection="1">
      <alignment horizontal="center" vertical="center" wrapText="1"/>
    </xf>
    <xf numFmtId="9" fontId="38" fillId="4" borderId="4" xfId="1" applyFont="1" applyFill="1" applyBorder="1" applyAlignment="1" applyProtection="1">
      <alignment horizontal="center" vertical="center" wrapText="1"/>
    </xf>
    <xf numFmtId="1" fontId="38" fillId="22" borderId="4" xfId="1" applyNumberFormat="1" applyFont="1" applyFill="1" applyBorder="1" applyAlignment="1" applyProtection="1">
      <alignment horizontal="center" vertical="center" wrapText="1"/>
    </xf>
    <xf numFmtId="0" fontId="38" fillId="22" borderId="4" xfId="0" applyNumberFormat="1" applyFont="1" applyFill="1" applyBorder="1" applyAlignment="1" applyProtection="1">
      <alignment horizontal="center" vertical="center" wrapText="1"/>
    </xf>
    <xf numFmtId="0" fontId="38" fillId="26" borderId="0" xfId="0" applyFont="1" applyFill="1" applyBorder="1" applyAlignment="1" applyProtection="1">
      <alignment horizontal="center" vertical="center" wrapText="1"/>
    </xf>
    <xf numFmtId="0" fontId="38" fillId="26" borderId="0" xfId="0" applyNumberFormat="1" applyFont="1" applyFill="1" applyBorder="1" applyAlignment="1" applyProtection="1">
      <alignment horizontal="center" vertical="center" wrapText="1"/>
    </xf>
    <xf numFmtId="0" fontId="39" fillId="26" borderId="0" xfId="0" applyFont="1" applyFill="1" applyBorder="1" applyAlignment="1" applyProtection="1">
      <alignment horizontal="center" vertical="center" wrapText="1"/>
    </xf>
    <xf numFmtId="0" fontId="38" fillId="26" borderId="7" xfId="0" applyFont="1" applyFill="1" applyBorder="1" applyAlignment="1" applyProtection="1">
      <alignment horizontal="center" vertical="center" wrapText="1"/>
    </xf>
    <xf numFmtId="9" fontId="38" fillId="26" borderId="7" xfId="1" applyFont="1" applyFill="1" applyBorder="1" applyAlignment="1" applyProtection="1">
      <alignment horizontal="center" vertical="center" wrapText="1"/>
    </xf>
    <xf numFmtId="9" fontId="39" fillId="26" borderId="7" xfId="1" applyFont="1" applyFill="1" applyBorder="1" applyAlignment="1" applyProtection="1">
      <alignment horizontal="center" vertical="center" wrapText="1"/>
    </xf>
    <xf numFmtId="0" fontId="38" fillId="22" borderId="27" xfId="0" applyFont="1" applyFill="1" applyBorder="1" applyAlignment="1" applyProtection="1">
      <alignment horizontal="center" vertical="center" wrapText="1"/>
    </xf>
    <xf numFmtId="0" fontId="38" fillId="26" borderId="33" xfId="0" applyFont="1" applyFill="1" applyBorder="1" applyAlignment="1" applyProtection="1">
      <alignment horizontal="center" vertical="center" wrapText="1"/>
    </xf>
    <xf numFmtId="0" fontId="38" fillId="26" borderId="37" xfId="0" applyFont="1" applyFill="1" applyBorder="1" applyAlignment="1" applyProtection="1">
      <alignment horizontal="center" vertical="center" wrapText="1"/>
    </xf>
    <xf numFmtId="9" fontId="38" fillId="26" borderId="33" xfId="1" applyFont="1" applyFill="1" applyBorder="1" applyAlignment="1" applyProtection="1">
      <alignment horizontal="center" vertical="center" wrapText="1"/>
    </xf>
    <xf numFmtId="0" fontId="39" fillId="4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 applyProtection="1">
      <alignment horizontal="center" vertical="center" wrapText="1"/>
      <protection locked="0"/>
    </xf>
    <xf numFmtId="0" fontId="49" fillId="0" borderId="40" xfId="0" applyFont="1" applyBorder="1" applyAlignment="1" applyProtection="1">
      <alignment horizontal="right" vertical="center" wrapText="1"/>
    </xf>
    <xf numFmtId="0" fontId="49" fillId="0" borderId="40" xfId="0" applyFont="1" applyBorder="1" applyAlignment="1" applyProtection="1">
      <alignment horizontal="center" vertical="center" wrapText="1"/>
    </xf>
    <xf numFmtId="3" fontId="50" fillId="25" borderId="40" xfId="0" applyNumberFormat="1" applyFont="1" applyFill="1" applyBorder="1" applyAlignment="1" applyProtection="1">
      <alignment horizontal="right" vertical="center" wrapText="1"/>
    </xf>
    <xf numFmtId="3" fontId="49" fillId="25" borderId="40" xfId="0" applyNumberFormat="1" applyFont="1" applyFill="1" applyBorder="1" applyAlignment="1" applyProtection="1">
      <alignment horizontal="right" vertical="center" wrapText="1"/>
    </xf>
    <xf numFmtId="9" fontId="49" fillId="25" borderId="40" xfId="0" applyNumberFormat="1" applyFont="1" applyFill="1" applyBorder="1" applyAlignment="1" applyProtection="1">
      <alignment horizontal="center" vertical="center" wrapText="1"/>
    </xf>
    <xf numFmtId="0" fontId="49" fillId="12" borderId="40" xfId="0" applyFont="1" applyFill="1" applyBorder="1" applyAlignment="1" applyProtection="1">
      <alignment horizontal="center" vertical="center" wrapText="1"/>
      <protection locked="0"/>
    </xf>
    <xf numFmtId="9" fontId="51" fillId="12" borderId="40" xfId="0" applyNumberFormat="1" applyFont="1" applyFill="1" applyBorder="1" applyAlignment="1" applyProtection="1">
      <alignment horizontal="center" vertical="center" wrapText="1"/>
      <protection locked="0"/>
    </xf>
    <xf numFmtId="9" fontId="49" fillId="12" borderId="40" xfId="0" applyNumberFormat="1" applyFont="1" applyFill="1" applyBorder="1" applyAlignment="1" applyProtection="1">
      <alignment horizontal="center" vertical="center" wrapText="1"/>
      <protection locked="0"/>
    </xf>
    <xf numFmtId="9" fontId="50" fillId="22" borderId="40" xfId="0" applyNumberFormat="1" applyFont="1" applyFill="1" applyBorder="1" applyAlignment="1" applyProtection="1">
      <alignment horizontal="center" vertical="center" wrapText="1"/>
    </xf>
    <xf numFmtId="9" fontId="49" fillId="22" borderId="40" xfId="0" applyNumberFormat="1" applyFont="1" applyFill="1" applyBorder="1" applyAlignment="1" applyProtection="1">
      <alignment horizontal="center" vertical="center" wrapText="1"/>
    </xf>
    <xf numFmtId="0" fontId="54" fillId="15" borderId="9" xfId="0" applyFont="1" applyFill="1" applyBorder="1" applyAlignment="1">
      <alignment horizontal="left" vertical="center"/>
    </xf>
    <xf numFmtId="49" fontId="55" fillId="28" borderId="9" xfId="0" applyNumberFormat="1" applyFont="1" applyFill="1" applyBorder="1" applyAlignment="1">
      <alignment horizontal="left" vertical="center"/>
    </xf>
    <xf numFmtId="49" fontId="55" fillId="12" borderId="9" xfId="0" applyNumberFormat="1" applyFont="1" applyFill="1" applyBorder="1" applyAlignment="1">
      <alignment horizontal="left" vertical="center"/>
    </xf>
    <xf numFmtId="0" fontId="55" fillId="12" borderId="9" xfId="0" applyNumberFormat="1" applyFont="1" applyFill="1" applyBorder="1" applyAlignment="1">
      <alignment horizontal="left" vertical="center"/>
    </xf>
    <xf numFmtId="0" fontId="55" fillId="28" borderId="9" xfId="0" applyNumberFormat="1" applyFont="1" applyFill="1" applyBorder="1" applyAlignment="1">
      <alignment horizontal="left" vertical="center"/>
    </xf>
    <xf numFmtId="49" fontId="55" fillId="28" borderId="0" xfId="0" applyNumberFormat="1" applyFont="1" applyFill="1" applyBorder="1" applyAlignment="1">
      <alignment horizontal="left" vertical="center"/>
    </xf>
    <xf numFmtId="49" fontId="55" fillId="12" borderId="0" xfId="0" applyNumberFormat="1" applyFont="1" applyFill="1" applyBorder="1" applyAlignment="1">
      <alignment horizontal="left" vertical="center"/>
    </xf>
    <xf numFmtId="0" fontId="0" fillId="12" borderId="50" xfId="0" applyFill="1" applyBorder="1" applyAlignment="1" applyProtection="1">
      <alignment horizontal="center" vertical="center"/>
      <protection locked="0"/>
    </xf>
    <xf numFmtId="0" fontId="49" fillId="25" borderId="40" xfId="0" applyFont="1" applyFill="1" applyBorder="1" applyAlignment="1" applyProtection="1">
      <alignment horizontal="left" vertical="center" wrapText="1"/>
    </xf>
    <xf numFmtId="0" fontId="48" fillId="12" borderId="40" xfId="0" applyFont="1" applyFill="1" applyBorder="1" applyAlignment="1" applyProtection="1">
      <alignment horizontal="center" vertical="center" wrapText="1"/>
      <protection locked="0"/>
    </xf>
    <xf numFmtId="0" fontId="49" fillId="12" borderId="40" xfId="0" applyFont="1" applyFill="1" applyBorder="1" applyAlignment="1" applyProtection="1">
      <alignment horizontal="left" vertical="center" wrapText="1"/>
      <protection locked="0"/>
    </xf>
    <xf numFmtId="0" fontId="38" fillId="22" borderId="27" xfId="1" applyNumberFormat="1" applyFont="1" applyFill="1" applyBorder="1" applyAlignment="1" applyProtection="1">
      <alignment horizontal="center" vertical="center" wrapText="1"/>
    </xf>
    <xf numFmtId="9" fontId="38" fillId="22" borderId="27" xfId="1" applyFont="1" applyFill="1" applyBorder="1" applyAlignment="1" applyProtection="1">
      <alignment horizontal="center" vertical="center" wrapText="1"/>
    </xf>
    <xf numFmtId="0" fontId="38" fillId="21" borderId="0" xfId="0" applyFont="1" applyFill="1" applyAlignment="1" applyProtection="1">
      <alignment horizontal="justify" vertical="center"/>
    </xf>
    <xf numFmtId="0" fontId="37" fillId="0" borderId="0" xfId="0" applyFont="1" applyProtection="1"/>
    <xf numFmtId="0" fontId="37" fillId="4" borderId="0" xfId="0" applyFont="1" applyFill="1" applyProtection="1"/>
    <xf numFmtId="0" fontId="37" fillId="12" borderId="0" xfId="0" applyFont="1" applyFill="1" applyProtection="1"/>
    <xf numFmtId="0" fontId="37" fillId="5" borderId="0" xfId="0" applyFont="1" applyFill="1" applyProtection="1"/>
    <xf numFmtId="0" fontId="38" fillId="7" borderId="27" xfId="0" applyFont="1" applyFill="1" applyBorder="1" applyAlignment="1" applyProtection="1">
      <alignment vertical="center" wrapText="1"/>
    </xf>
    <xf numFmtId="0" fontId="41" fillId="2" borderId="27" xfId="0" applyFont="1" applyFill="1" applyBorder="1" applyAlignment="1" applyProtection="1">
      <alignment vertical="center" wrapText="1"/>
    </xf>
    <xf numFmtId="0" fontId="42" fillId="2" borderId="27" xfId="0" applyFont="1" applyFill="1" applyBorder="1" applyAlignment="1" applyProtection="1">
      <alignment horizontal="center" vertical="center" wrapText="1"/>
    </xf>
    <xf numFmtId="0" fontId="42" fillId="14" borderId="27" xfId="0" applyFont="1" applyFill="1" applyBorder="1" applyAlignment="1" applyProtection="1">
      <alignment horizontal="center" vertical="center" wrapText="1"/>
    </xf>
    <xf numFmtId="0" fontId="43" fillId="14" borderId="27" xfId="0" applyFont="1" applyFill="1" applyBorder="1" applyAlignment="1" applyProtection="1">
      <alignment horizontal="center" vertical="center" wrapText="1"/>
    </xf>
    <xf numFmtId="0" fontId="38" fillId="2" borderId="27" xfId="0" applyFont="1" applyFill="1" applyBorder="1" applyAlignment="1" applyProtection="1">
      <alignment horizontal="justify" vertical="center" wrapText="1"/>
    </xf>
    <xf numFmtId="0" fontId="39" fillId="0" borderId="27" xfId="0" applyFont="1" applyBorder="1" applyAlignment="1" applyProtection="1">
      <alignment horizontal="justify" vertical="center" wrapText="1"/>
    </xf>
    <xf numFmtId="0" fontId="38" fillId="8" borderId="5" xfId="0" applyFont="1" applyFill="1" applyBorder="1" applyAlignment="1" applyProtection="1">
      <alignment horizontal="right" vertical="center" wrapText="1"/>
    </xf>
    <xf numFmtId="0" fontId="39" fillId="0" borderId="5" xfId="0" applyFont="1" applyBorder="1" applyAlignment="1" applyProtection="1">
      <alignment horizontal="justify" vertical="center" wrapText="1"/>
    </xf>
    <xf numFmtId="0" fontId="38" fillId="14" borderId="5" xfId="0" applyFont="1" applyFill="1" applyBorder="1" applyAlignment="1" applyProtection="1">
      <alignment horizontal="right" vertical="center" wrapText="1"/>
    </xf>
    <xf numFmtId="0" fontId="38" fillId="8" borderId="0" xfId="0" applyFont="1" applyFill="1" applyBorder="1" applyAlignment="1" applyProtection="1">
      <alignment horizontal="right" vertical="center" wrapText="1"/>
    </xf>
    <xf numFmtId="0" fontId="38" fillId="26" borderId="0" xfId="0" applyFont="1" applyFill="1" applyBorder="1" applyAlignment="1" applyProtection="1">
      <alignment horizontal="right" vertical="center" wrapText="1"/>
    </xf>
    <xf numFmtId="0" fontId="0" fillId="26" borderId="0" xfId="0" applyFill="1" applyProtection="1"/>
    <xf numFmtId="0" fontId="38" fillId="24" borderId="5" xfId="0" applyFont="1" applyFill="1" applyBorder="1" applyAlignment="1" applyProtection="1">
      <alignment horizontal="right" vertical="center" wrapText="1"/>
    </xf>
    <xf numFmtId="0" fontId="40" fillId="2" borderId="5" xfId="0" applyFont="1" applyFill="1" applyBorder="1" applyAlignment="1" applyProtection="1">
      <alignment vertical="center" wrapText="1"/>
    </xf>
    <xf numFmtId="0" fontId="41" fillId="2" borderId="4" xfId="0" applyFont="1" applyFill="1" applyBorder="1" applyAlignment="1" applyProtection="1">
      <alignment horizontal="center" vertical="center" wrapText="1"/>
    </xf>
    <xf numFmtId="0" fontId="41" fillId="2" borderId="5" xfId="0" applyFont="1" applyFill="1" applyBorder="1" applyAlignment="1" applyProtection="1">
      <alignment horizontal="center" vertical="center" wrapText="1"/>
    </xf>
    <xf numFmtId="0" fontId="41" fillId="14" borderId="5" xfId="0" applyFont="1" applyFill="1" applyBorder="1" applyAlignment="1" applyProtection="1">
      <alignment horizontal="center" vertical="center" wrapText="1"/>
    </xf>
    <xf numFmtId="0" fontId="38" fillId="2" borderId="5" xfId="0" applyFont="1" applyFill="1" applyBorder="1" applyAlignment="1" applyProtection="1">
      <alignment horizontal="justify" vertical="center" wrapText="1"/>
    </xf>
    <xf numFmtId="0" fontId="38" fillId="2" borderId="4" xfId="0" applyFont="1" applyFill="1" applyBorder="1" applyAlignment="1" applyProtection="1">
      <alignment horizontal="justify" vertical="center" wrapText="1"/>
    </xf>
    <xf numFmtId="0" fontId="38" fillId="2" borderId="4" xfId="0" applyFont="1" applyFill="1" applyBorder="1" applyAlignment="1" applyProtection="1">
      <alignment horizontal="center" vertical="center" wrapText="1"/>
    </xf>
    <xf numFmtId="0" fontId="38" fillId="2" borderId="7" xfId="0" applyFont="1" applyFill="1" applyBorder="1" applyAlignment="1" applyProtection="1">
      <alignment horizontal="center" vertical="center" wrapText="1"/>
    </xf>
    <xf numFmtId="9" fontId="39" fillId="22" borderId="34" xfId="0" applyNumberFormat="1" applyFont="1" applyFill="1" applyBorder="1" applyAlignment="1" applyProtection="1">
      <alignment horizontal="center" vertical="center" wrapText="1"/>
    </xf>
    <xf numFmtId="9" fontId="38" fillId="22" borderId="34" xfId="0" applyNumberFormat="1" applyFont="1" applyFill="1" applyBorder="1" applyAlignment="1" applyProtection="1">
      <alignment horizontal="center" vertical="center" wrapText="1"/>
    </xf>
    <xf numFmtId="9" fontId="38" fillId="26" borderId="33" xfId="0" applyNumberFormat="1" applyFont="1" applyFill="1" applyBorder="1" applyAlignment="1" applyProtection="1">
      <alignment horizontal="center" vertical="center" wrapText="1"/>
    </xf>
    <xf numFmtId="9" fontId="38" fillId="26" borderId="36" xfId="0" applyNumberFormat="1" applyFont="1" applyFill="1" applyBorder="1" applyAlignment="1" applyProtection="1">
      <alignment horizontal="center" vertical="center" wrapText="1"/>
    </xf>
    <xf numFmtId="0" fontId="38" fillId="7" borderId="8" xfId="0" applyFont="1" applyFill="1" applyBorder="1" applyAlignment="1" applyProtection="1">
      <alignment vertical="center" wrapText="1"/>
    </xf>
    <xf numFmtId="0" fontId="38" fillId="2" borderId="2" xfId="0" applyFont="1" applyFill="1" applyBorder="1" applyAlignment="1" applyProtection="1">
      <alignment horizontal="center" vertical="center" wrapText="1"/>
    </xf>
    <xf numFmtId="0" fontId="41" fillId="2" borderId="9" xfId="0" applyFont="1" applyFill="1" applyBorder="1" applyAlignment="1" applyProtection="1">
      <alignment vertical="center" wrapText="1"/>
    </xf>
    <xf numFmtId="0" fontId="42" fillId="2" borderId="9" xfId="0" applyFont="1" applyFill="1" applyBorder="1" applyAlignment="1" applyProtection="1">
      <alignment horizontal="center" vertical="center" wrapText="1"/>
    </xf>
    <xf numFmtId="0" fontId="42" fillId="14" borderId="9" xfId="0" applyFont="1" applyFill="1" applyBorder="1" applyAlignment="1" applyProtection="1">
      <alignment horizontal="center" vertical="center" wrapText="1"/>
    </xf>
    <xf numFmtId="0" fontId="43" fillId="14" borderId="9" xfId="0" applyFont="1" applyFill="1" applyBorder="1" applyAlignment="1" applyProtection="1">
      <alignment horizontal="center" vertical="center" wrapText="1"/>
    </xf>
    <xf numFmtId="0" fontId="44" fillId="0" borderId="0" xfId="0" applyFont="1" applyProtection="1"/>
    <xf numFmtId="0" fontId="40" fillId="2" borderId="4" xfId="0" applyFont="1" applyFill="1" applyBorder="1" applyAlignment="1" applyProtection="1">
      <alignment horizontal="center" vertical="center" wrapText="1"/>
    </xf>
    <xf numFmtId="9" fontId="38" fillId="26" borderId="0" xfId="0" applyNumberFormat="1" applyFont="1" applyFill="1" applyBorder="1" applyAlignment="1" applyProtection="1">
      <alignment horizontal="center" vertical="center" wrapText="1"/>
    </xf>
    <xf numFmtId="0" fontId="38" fillId="24" borderId="27" xfId="0" applyFont="1" applyFill="1" applyBorder="1" applyAlignment="1" applyProtection="1">
      <alignment horizontal="right" vertical="center" wrapText="1"/>
    </xf>
    <xf numFmtId="0" fontId="39" fillId="12" borderId="4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Protection="1"/>
    <xf numFmtId="0" fontId="0" fillId="5" borderId="0" xfId="0" applyFill="1" applyProtection="1"/>
    <xf numFmtId="0" fontId="0" fillId="0" borderId="0" xfId="0" applyFill="1" applyProtection="1"/>
    <xf numFmtId="0" fontId="0" fillId="0" borderId="0" xfId="0" applyBorder="1" applyAlignment="1" applyProtection="1">
      <alignment horizontal="center"/>
    </xf>
    <xf numFmtId="0" fontId="0" fillId="6" borderId="0" xfId="0" applyFill="1" applyProtection="1"/>
    <xf numFmtId="0" fontId="0" fillId="7" borderId="0" xfId="0" applyFill="1" applyProtection="1"/>
    <xf numFmtId="0" fontId="0" fillId="7" borderId="0" xfId="0" applyFill="1" applyAlignment="1" applyProtection="1">
      <alignment horizontal="center"/>
    </xf>
    <xf numFmtId="0" fontId="0" fillId="16" borderId="0" xfId="0" applyFill="1" applyProtection="1"/>
    <xf numFmtId="0" fontId="0" fillId="16" borderId="0" xfId="0" applyFill="1" applyAlignment="1" applyProtection="1">
      <alignment horizontal="center"/>
    </xf>
    <xf numFmtId="0" fontId="13" fillId="0" borderId="0" xfId="0" applyFont="1" applyProtection="1"/>
    <xf numFmtId="0" fontId="0" fillId="6" borderId="0" xfId="0" applyFill="1" applyAlignment="1" applyProtection="1">
      <alignment horizontal="center"/>
    </xf>
    <xf numFmtId="1" fontId="20" fillId="17" borderId="10" xfId="0" applyNumberFormat="1" applyFont="1" applyFill="1" applyBorder="1" applyAlignment="1" applyProtection="1">
      <alignment horizontal="center" vertical="center" wrapText="1"/>
    </xf>
    <xf numFmtId="9" fontId="20" fillId="0" borderId="59" xfId="0" applyNumberFormat="1" applyFont="1" applyBorder="1" applyAlignment="1" applyProtection="1">
      <alignment horizontal="center" vertical="center" wrapText="1"/>
    </xf>
    <xf numFmtId="9" fontId="20" fillId="4" borderId="34" xfId="0" applyNumberFormat="1" applyFont="1" applyFill="1" applyBorder="1" applyAlignment="1" applyProtection="1">
      <alignment horizontal="center" vertical="center" wrapText="1"/>
    </xf>
    <xf numFmtId="9" fontId="20" fillId="15" borderId="19" xfId="0" applyNumberFormat="1" applyFont="1" applyFill="1" applyBorder="1" applyAlignment="1" applyProtection="1">
      <alignment horizontal="center" vertical="center" wrapText="1"/>
    </xf>
    <xf numFmtId="1" fontId="20" fillId="17" borderId="16" xfId="0" applyNumberFormat="1" applyFont="1" applyFill="1" applyBorder="1" applyAlignment="1" applyProtection="1">
      <alignment horizontal="center" vertical="center" wrapText="1"/>
    </xf>
    <xf numFmtId="1" fontId="20" fillId="17" borderId="18" xfId="0" applyNumberFormat="1" applyFont="1" applyFill="1" applyBorder="1" applyAlignment="1" applyProtection="1">
      <alignment horizontal="center" vertical="center" wrapText="1"/>
    </xf>
    <xf numFmtId="9" fontId="20" fillId="4" borderId="60" xfId="0" applyNumberFormat="1" applyFont="1" applyFill="1" applyBorder="1" applyAlignment="1" applyProtection="1">
      <alignment horizontal="center" vertical="center" wrapText="1"/>
    </xf>
    <xf numFmtId="9" fontId="20" fillId="4" borderId="61" xfId="0" applyNumberFormat="1" applyFont="1" applyFill="1" applyBorder="1" applyAlignment="1" applyProtection="1">
      <alignment horizontal="center" vertical="center" wrapText="1"/>
    </xf>
    <xf numFmtId="9" fontId="20" fillId="4" borderId="62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49" fontId="55" fillId="28" borderId="63" xfId="0" applyNumberFormat="1" applyFont="1" applyFill="1" applyBorder="1" applyAlignment="1">
      <alignment horizontal="left" vertical="center"/>
    </xf>
    <xf numFmtId="0" fontId="0" fillId="0" borderId="0" xfId="0"/>
    <xf numFmtId="0" fontId="0" fillId="0" borderId="9" xfId="0" applyBorder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11" fillId="29" borderId="9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 wrapText="1"/>
    </xf>
    <xf numFmtId="0" fontId="11" fillId="29" borderId="64" xfId="0" applyFont="1" applyFill="1" applyBorder="1" applyAlignment="1">
      <alignment horizontal="center" vertical="center"/>
    </xf>
    <xf numFmtId="49" fontId="55" fillId="12" borderId="63" xfId="0" applyNumberFormat="1" applyFont="1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3" xfId="0" applyBorder="1"/>
    <xf numFmtId="0" fontId="0" fillId="12" borderId="66" xfId="0" applyFill="1" applyBorder="1" applyAlignment="1" applyProtection="1">
      <alignment horizontal="center" vertical="center"/>
      <protection locked="0"/>
    </xf>
    <xf numFmtId="0" fontId="0" fillId="12" borderId="67" xfId="0" applyFill="1" applyBorder="1" applyAlignment="1" applyProtection="1">
      <alignment horizontal="center" vertical="center"/>
      <protection locked="0"/>
    </xf>
    <xf numFmtId="0" fontId="0" fillId="22" borderId="50" xfId="0" applyFill="1" applyBorder="1" applyAlignment="1" applyProtection="1">
      <alignment horizontal="center" vertical="center"/>
    </xf>
    <xf numFmtId="0" fontId="39" fillId="4" borderId="4" xfId="1" applyNumberFormat="1" applyFont="1" applyFill="1" applyBorder="1" applyAlignment="1" applyProtection="1">
      <alignment horizontal="center" vertical="center" wrapText="1"/>
    </xf>
    <xf numFmtId="0" fontId="38" fillId="2" borderId="7" xfId="0" applyFont="1" applyFill="1" applyBorder="1" applyAlignment="1" applyProtection="1">
      <alignment horizontal="justify" vertical="center" wrapText="1"/>
    </xf>
    <xf numFmtId="0" fontId="39" fillId="4" borderId="27" xfId="0" applyFont="1" applyFill="1" applyBorder="1" applyAlignment="1" applyProtection="1">
      <alignment horizontal="center" vertical="center" wrapText="1"/>
    </xf>
    <xf numFmtId="0" fontId="39" fillId="12" borderId="27" xfId="0" applyFont="1" applyFill="1" applyBorder="1" applyAlignment="1" applyProtection="1">
      <alignment horizontal="center" vertical="center" wrapText="1"/>
      <protection locked="0"/>
    </xf>
    <xf numFmtId="9" fontId="39" fillId="4" borderId="27" xfId="1" applyFont="1" applyFill="1" applyBorder="1" applyAlignment="1" applyProtection="1">
      <alignment horizontal="center" vertical="center" wrapText="1"/>
    </xf>
    <xf numFmtId="0" fontId="39" fillId="12" borderId="27" xfId="1" applyNumberFormat="1" applyFont="1" applyFill="1" applyBorder="1" applyAlignment="1" applyProtection="1">
      <alignment horizontal="center" vertical="center" wrapText="1"/>
      <protection locked="0"/>
    </xf>
    <xf numFmtId="0" fontId="39" fillId="4" borderId="27" xfId="1" applyNumberFormat="1" applyFont="1" applyFill="1" applyBorder="1" applyAlignment="1" applyProtection="1">
      <alignment horizontal="center" vertical="center" wrapText="1"/>
    </xf>
    <xf numFmtId="9" fontId="39" fillId="4" borderId="27" xfId="0" applyNumberFormat="1" applyFont="1" applyFill="1" applyBorder="1" applyAlignment="1" applyProtection="1">
      <alignment horizontal="center" vertical="center" wrapText="1"/>
    </xf>
    <xf numFmtId="10" fontId="39" fillId="4" borderId="27" xfId="0" applyNumberFormat="1" applyFont="1" applyFill="1" applyBorder="1" applyAlignment="1" applyProtection="1">
      <alignment horizontal="center" vertical="center" wrapText="1"/>
    </xf>
    <xf numFmtId="0" fontId="39" fillId="12" borderId="27" xfId="0" applyNumberFormat="1" applyFont="1" applyFill="1" applyBorder="1" applyAlignment="1" applyProtection="1">
      <alignment horizontal="center" vertical="center" wrapText="1"/>
      <protection locked="0"/>
    </xf>
    <xf numFmtId="0" fontId="39" fillId="12" borderId="27" xfId="0" applyFont="1" applyFill="1" applyBorder="1" applyAlignment="1" applyProtection="1">
      <alignment horizontal="center" vertical="center"/>
      <protection locked="0"/>
    </xf>
    <xf numFmtId="0" fontId="38" fillId="4" borderId="27" xfId="0" applyFont="1" applyFill="1" applyBorder="1" applyAlignment="1" applyProtection="1">
      <alignment horizontal="center" vertical="center" wrapText="1"/>
    </xf>
    <xf numFmtId="9" fontId="38" fillId="4" borderId="27" xfId="1" applyFont="1" applyFill="1" applyBorder="1" applyAlignment="1" applyProtection="1">
      <alignment horizontal="center" vertical="center" wrapText="1"/>
    </xf>
    <xf numFmtId="9" fontId="38" fillId="4" borderId="27" xfId="0" applyNumberFormat="1" applyFont="1" applyFill="1" applyBorder="1" applyAlignment="1" applyProtection="1">
      <alignment horizontal="center" vertical="center" wrapText="1"/>
    </xf>
    <xf numFmtId="0" fontId="38" fillId="4" borderId="27" xfId="0" applyNumberFormat="1" applyFont="1" applyFill="1" applyBorder="1" applyAlignment="1" applyProtection="1">
      <alignment horizontal="center" vertical="center" wrapText="1"/>
    </xf>
    <xf numFmtId="10" fontId="38" fillId="4" borderId="27" xfId="0" applyNumberFormat="1" applyFont="1" applyFill="1" applyBorder="1" applyAlignment="1" applyProtection="1">
      <alignment horizontal="center" vertical="center" wrapText="1"/>
    </xf>
    <xf numFmtId="0" fontId="38" fillId="24" borderId="68" xfId="0" applyFont="1" applyFill="1" applyBorder="1" applyAlignment="1" applyProtection="1">
      <alignment horizontal="right" vertical="center" wrapText="1"/>
    </xf>
    <xf numFmtId="9" fontId="38" fillId="22" borderId="27" xfId="0" applyNumberFormat="1" applyFont="1" applyFill="1" applyBorder="1" applyAlignment="1" applyProtection="1">
      <alignment horizontal="center" vertical="center" wrapText="1"/>
    </xf>
    <xf numFmtId="10" fontId="38" fillId="22" borderId="27" xfId="0" applyNumberFormat="1" applyFont="1" applyFill="1" applyBorder="1" applyAlignment="1" applyProtection="1">
      <alignment horizontal="center" vertical="center" wrapText="1"/>
    </xf>
    <xf numFmtId="0" fontId="50" fillId="2" borderId="46" xfId="0" applyFont="1" applyFill="1" applyBorder="1" applyAlignment="1" applyProtection="1">
      <alignment horizontal="justify" vertical="center" wrapText="1"/>
    </xf>
    <xf numFmtId="0" fontId="52" fillId="0" borderId="0" xfId="0" applyFont="1" applyAlignment="1" applyProtection="1">
      <alignment vertical="center" readingOrder="1"/>
    </xf>
    <xf numFmtId="0" fontId="53" fillId="0" borderId="0" xfId="0" applyFont="1" applyAlignment="1" applyProtection="1">
      <alignment vertical="center" readingOrder="1"/>
    </xf>
    <xf numFmtId="0" fontId="0" fillId="12" borderId="48" xfId="0" applyFill="1" applyBorder="1" applyAlignment="1" applyProtection="1">
      <alignment horizontal="center" vertical="center" wrapText="1"/>
      <protection locked="0"/>
    </xf>
    <xf numFmtId="0" fontId="0" fillId="22" borderId="48" xfId="0" applyFill="1" applyBorder="1" applyAlignment="1" applyProtection="1">
      <alignment horizontal="center" vertical="center" wrapText="1"/>
    </xf>
    <xf numFmtId="0" fontId="38" fillId="2" borderId="28" xfId="0" applyFont="1" applyFill="1" applyBorder="1" applyAlignment="1" applyProtection="1">
      <alignment horizontal="center" vertical="center" wrapText="1"/>
    </xf>
    <xf numFmtId="0" fontId="38" fillId="2" borderId="27" xfId="0" applyFont="1" applyFill="1" applyBorder="1" applyAlignment="1" applyProtection="1">
      <alignment horizontal="center" vertical="center" wrapText="1"/>
    </xf>
    <xf numFmtId="0" fontId="50" fillId="12" borderId="69" xfId="0" applyFont="1" applyFill="1" applyBorder="1" applyAlignment="1" applyProtection="1">
      <alignment horizontal="justify" vertical="center" wrapText="1"/>
      <protection locked="0"/>
    </xf>
    <xf numFmtId="0" fontId="50" fillId="12" borderId="40" xfId="0" applyFont="1" applyFill="1" applyBorder="1" applyAlignment="1" applyProtection="1">
      <alignment horizontal="justify" vertical="center" wrapText="1"/>
      <protection locked="0"/>
    </xf>
    <xf numFmtId="0" fontId="50" fillId="12" borderId="44" xfId="0" applyFont="1" applyFill="1" applyBorder="1" applyAlignment="1" applyProtection="1">
      <alignment horizontal="justify" vertical="center" wrapText="1"/>
      <protection locked="0"/>
    </xf>
    <xf numFmtId="0" fontId="51" fillId="12" borderId="71" xfId="0" applyFont="1" applyFill="1" applyBorder="1" applyAlignment="1" applyProtection="1">
      <alignment horizontal="justify" vertical="center" wrapText="1"/>
      <protection locked="0"/>
    </xf>
    <xf numFmtId="0" fontId="51" fillId="12" borderId="72" xfId="0" applyFont="1" applyFill="1" applyBorder="1" applyAlignment="1" applyProtection="1">
      <alignment horizontal="right" vertical="center" wrapText="1"/>
      <protection locked="0"/>
    </xf>
    <xf numFmtId="3" fontId="51" fillId="12" borderId="73" xfId="0" applyNumberFormat="1" applyFont="1" applyFill="1" applyBorder="1" applyAlignment="1" applyProtection="1">
      <alignment horizontal="right" vertical="center" wrapText="1"/>
      <protection locked="0"/>
    </xf>
    <xf numFmtId="0" fontId="49" fillId="12" borderId="74" xfId="0" applyFont="1" applyFill="1" applyBorder="1" applyAlignment="1" applyProtection="1">
      <alignment horizontal="justify" vertical="center" wrapText="1"/>
      <protection locked="0"/>
    </xf>
    <xf numFmtId="0" fontId="49" fillId="12" borderId="75" xfId="0" applyFont="1" applyFill="1" applyBorder="1" applyAlignment="1" applyProtection="1">
      <alignment horizontal="right" vertical="center" wrapText="1"/>
      <protection locked="0"/>
    </xf>
    <xf numFmtId="0" fontId="49" fillId="12" borderId="75" xfId="0" applyFont="1" applyFill="1" applyBorder="1" applyAlignment="1" applyProtection="1">
      <alignment horizontal="center" vertical="center" wrapText="1"/>
      <protection locked="0"/>
    </xf>
    <xf numFmtId="0" fontId="49" fillId="12" borderId="76" xfId="0" applyFont="1" applyFill="1" applyBorder="1" applyAlignment="1" applyProtection="1">
      <alignment horizontal="right" vertical="center" wrapText="1"/>
      <protection locked="0"/>
    </xf>
    <xf numFmtId="0" fontId="49" fillId="12" borderId="81" xfId="0" applyFont="1" applyFill="1" applyBorder="1" applyAlignment="1" applyProtection="1">
      <alignment horizontal="justify" vertical="center" wrapText="1"/>
      <protection locked="0"/>
    </xf>
    <xf numFmtId="0" fontId="49" fillId="12" borderId="82" xfId="0" applyFont="1" applyFill="1" applyBorder="1" applyAlignment="1" applyProtection="1">
      <alignment horizontal="right" vertical="center" wrapText="1"/>
      <protection locked="0"/>
    </xf>
    <xf numFmtId="0" fontId="49" fillId="12" borderId="82" xfId="0" applyFont="1" applyFill="1" applyBorder="1" applyAlignment="1" applyProtection="1">
      <alignment horizontal="center" vertical="center" wrapText="1"/>
      <protection locked="0"/>
    </xf>
    <xf numFmtId="0" fontId="49" fillId="12" borderId="83" xfId="0" applyFont="1" applyFill="1" applyBorder="1" applyAlignment="1" applyProtection="1">
      <alignment horizontal="right" vertical="center" wrapText="1"/>
      <protection locked="0"/>
    </xf>
    <xf numFmtId="0" fontId="49" fillId="12" borderId="71" xfId="0" applyFont="1" applyFill="1" applyBorder="1" applyAlignment="1" applyProtection="1">
      <alignment horizontal="justify" vertical="center" wrapText="1"/>
      <protection locked="0"/>
    </xf>
    <xf numFmtId="0" fontId="49" fillId="12" borderId="72" xfId="0" applyFont="1" applyFill="1" applyBorder="1" applyAlignment="1" applyProtection="1">
      <alignment horizontal="right" vertical="center" wrapText="1"/>
      <protection locked="0"/>
    </xf>
    <xf numFmtId="0" fontId="49" fillId="12" borderId="72" xfId="0" applyFont="1" applyFill="1" applyBorder="1" applyAlignment="1" applyProtection="1">
      <alignment horizontal="center" vertical="center" wrapText="1"/>
      <protection locked="0"/>
    </xf>
    <xf numFmtId="0" fontId="49" fillId="12" borderId="73" xfId="0" applyFont="1" applyFill="1" applyBorder="1" applyAlignment="1" applyProtection="1">
      <alignment horizontal="right" vertical="center" wrapText="1"/>
      <protection locked="0"/>
    </xf>
    <xf numFmtId="9" fontId="39" fillId="25" borderId="27" xfId="0" applyNumberFormat="1" applyFont="1" applyFill="1" applyBorder="1" applyAlignment="1" applyProtection="1">
      <alignment horizontal="center" vertical="center" wrapText="1"/>
    </xf>
    <xf numFmtId="0" fontId="38" fillId="25" borderId="27" xfId="0" applyNumberFormat="1" applyFont="1" applyFill="1" applyBorder="1" applyAlignment="1" applyProtection="1">
      <alignment horizontal="center" vertical="center" wrapText="1"/>
    </xf>
    <xf numFmtId="9" fontId="38" fillId="25" borderId="27" xfId="0" applyNumberFormat="1" applyFont="1" applyFill="1" applyBorder="1" applyAlignment="1" applyProtection="1">
      <alignment horizontal="center" vertical="center" wrapText="1"/>
    </xf>
    <xf numFmtId="0" fontId="38" fillId="25" borderId="27" xfId="0" applyFont="1" applyFill="1" applyBorder="1" applyAlignment="1" applyProtection="1">
      <alignment horizontal="center" vertical="center" wrapText="1"/>
    </xf>
    <xf numFmtId="0" fontId="39" fillId="25" borderId="27" xfId="0" applyFont="1" applyFill="1" applyBorder="1" applyAlignment="1" applyProtection="1">
      <alignment horizontal="center" vertical="center" wrapText="1"/>
    </xf>
    <xf numFmtId="0" fontId="39" fillId="25" borderId="27" xfId="1" applyNumberFormat="1" applyFont="1" applyFill="1" applyBorder="1" applyAlignment="1" applyProtection="1">
      <alignment horizontal="center" vertical="center" wrapText="1"/>
    </xf>
    <xf numFmtId="1" fontId="0" fillId="12" borderId="9" xfId="0" applyNumberFormat="1" applyFill="1" applyBorder="1" applyAlignment="1" applyProtection="1">
      <alignment horizontal="center"/>
      <protection locked="0"/>
    </xf>
    <xf numFmtId="9" fontId="6" fillId="22" borderId="7" xfId="0" applyNumberFormat="1" applyFont="1" applyFill="1" applyBorder="1" applyAlignment="1" applyProtection="1">
      <alignment horizontal="center" vertical="center" wrapText="1"/>
    </xf>
    <xf numFmtId="9" fontId="7" fillId="22" borderId="7" xfId="0" applyNumberFormat="1" applyFont="1" applyFill="1" applyBorder="1" applyAlignment="1" applyProtection="1">
      <alignment horizontal="center" vertical="center" wrapText="1"/>
    </xf>
    <xf numFmtId="9" fontId="7" fillId="22" borderId="4" xfId="0" applyNumberFormat="1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8" fillId="0" borderId="0" xfId="0" applyFont="1" applyProtection="1"/>
    <xf numFmtId="9" fontId="0" fillId="0" borderId="0" xfId="0" applyNumberFormat="1" applyProtection="1"/>
    <xf numFmtId="0" fontId="10" fillId="0" borderId="0" xfId="0" applyNumberFormat="1" applyFont="1" applyProtection="1"/>
    <xf numFmtId="17" fontId="0" fillId="0" borderId="0" xfId="0" applyNumberFormat="1" applyProtection="1"/>
    <xf numFmtId="3" fontId="0" fillId="0" borderId="0" xfId="0" applyNumberFormat="1" applyProtection="1"/>
    <xf numFmtId="0" fontId="0" fillId="22" borderId="9" xfId="0" applyFill="1" applyBorder="1" applyAlignment="1" applyProtection="1">
      <alignment horizontal="center"/>
    </xf>
    <xf numFmtId="1" fontId="0" fillId="22" borderId="9" xfId="0" applyNumberFormat="1" applyFill="1" applyBorder="1" applyAlignment="1" applyProtection="1">
      <alignment horizontal="center"/>
    </xf>
    <xf numFmtId="0" fontId="49" fillId="22" borderId="77" xfId="0" applyFont="1" applyFill="1" applyBorder="1" applyAlignment="1" applyProtection="1">
      <alignment horizontal="justify" vertical="center" wrapText="1"/>
    </xf>
    <xf numFmtId="0" fontId="49" fillId="22" borderId="78" xfId="0" applyFont="1" applyFill="1" applyBorder="1" applyAlignment="1" applyProtection="1">
      <alignment horizontal="right" vertical="center" wrapText="1"/>
    </xf>
    <xf numFmtId="0" fontId="49" fillId="22" borderId="78" xfId="0" applyFont="1" applyFill="1" applyBorder="1" applyAlignment="1" applyProtection="1">
      <alignment horizontal="center" vertical="center" wrapText="1"/>
    </xf>
    <xf numFmtId="0" fontId="49" fillId="22" borderId="79" xfId="0" applyFont="1" applyFill="1" applyBorder="1" applyAlignment="1" applyProtection="1">
      <alignment horizontal="right" vertical="center" wrapText="1"/>
    </xf>
    <xf numFmtId="0" fontId="36" fillId="21" borderId="0" xfId="0" applyFont="1" applyFill="1" applyAlignment="1" applyProtection="1">
      <alignment horizontal="justify" vertical="center"/>
    </xf>
    <xf numFmtId="0" fontId="38" fillId="2" borderId="9" xfId="0" applyFont="1" applyFill="1" applyBorder="1" applyAlignment="1" applyProtection="1">
      <alignment horizontal="center" vertical="center" wrapText="1"/>
    </xf>
    <xf numFmtId="0" fontId="39" fillId="0" borderId="4" xfId="0" applyFont="1" applyBorder="1" applyAlignment="1" applyProtection="1">
      <alignment horizontal="center" vertical="center" wrapText="1"/>
    </xf>
    <xf numFmtId="0" fontId="38" fillId="0" borderId="5" xfId="0" applyFont="1" applyBorder="1" applyAlignment="1" applyProtection="1">
      <alignment horizontal="right" vertical="center" wrapText="1"/>
    </xf>
    <xf numFmtId="0" fontId="38" fillId="0" borderId="4" xfId="0" applyFont="1" applyBorder="1" applyAlignment="1" applyProtection="1">
      <alignment horizontal="center" vertical="center" wrapText="1"/>
    </xf>
    <xf numFmtId="0" fontId="38" fillId="2" borderId="9" xfId="0" applyFont="1" applyFill="1" applyBorder="1" applyAlignment="1" applyProtection="1">
      <alignment horizontal="justify" vertical="center" wrapText="1"/>
    </xf>
    <xf numFmtId="0" fontId="38" fillId="23" borderId="5" xfId="0" applyFont="1" applyFill="1" applyBorder="1" applyAlignment="1" applyProtection="1">
      <alignment horizontal="right" vertical="center" wrapText="1"/>
    </xf>
    <xf numFmtId="0" fontId="14" fillId="0" borderId="0" xfId="0" applyFont="1" applyProtection="1"/>
    <xf numFmtId="0" fontId="0" fillId="0" borderId="0" xfId="0" applyBorder="1" applyProtection="1"/>
    <xf numFmtId="0" fontId="46" fillId="0" borderId="0" xfId="0" applyFont="1" applyProtection="1"/>
    <xf numFmtId="0" fontId="0" fillId="27" borderId="47" xfId="0" applyFill="1" applyBorder="1" applyAlignment="1" applyProtection="1">
      <alignment horizontal="center" vertical="center"/>
    </xf>
    <xf numFmtId="0" fontId="0" fillId="27" borderId="55" xfId="0" applyFill="1" applyBorder="1" applyAlignment="1" applyProtection="1">
      <alignment horizontal="center" vertical="center"/>
    </xf>
    <xf numFmtId="0" fontId="0" fillId="27" borderId="49" xfId="0" applyFill="1" applyBorder="1" applyAlignment="1" applyProtection="1">
      <alignment horizontal="center" vertical="center"/>
    </xf>
    <xf numFmtId="0" fontId="0" fillId="0" borderId="56" xfId="0" applyBorder="1" applyProtection="1"/>
    <xf numFmtId="0" fontId="0" fillId="27" borderId="49" xfId="0" applyFill="1" applyBorder="1" applyAlignment="1" applyProtection="1">
      <alignment horizontal="center" vertical="center" wrapText="1"/>
    </xf>
    <xf numFmtId="0" fontId="0" fillId="27" borderId="65" xfId="0" applyFill="1" applyBorder="1" applyAlignment="1" applyProtection="1">
      <alignment horizontal="center" vertical="center"/>
    </xf>
    <xf numFmtId="0" fontId="0" fillId="27" borderId="5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57" fillId="0" borderId="0" xfId="0" applyFont="1" applyFill="1" applyProtection="1"/>
    <xf numFmtId="0" fontId="47" fillId="0" borderId="0" xfId="0" applyFont="1" applyFill="1" applyProtection="1"/>
    <xf numFmtId="0" fontId="37" fillId="0" borderId="0" xfId="0" applyFont="1" applyFill="1" applyProtection="1"/>
    <xf numFmtId="0" fontId="37" fillId="0" borderId="0" xfId="0" applyFont="1" applyFill="1" applyAlignment="1" applyProtection="1">
      <alignment horizontal="right"/>
    </xf>
    <xf numFmtId="0" fontId="37" fillId="0" borderId="0" xfId="0" applyFont="1" applyFill="1" applyAlignment="1" applyProtection="1">
      <alignment horizontal="center"/>
    </xf>
    <xf numFmtId="0" fontId="48" fillId="0" borderId="0" xfId="0" applyFont="1" applyFill="1" applyProtection="1"/>
    <xf numFmtId="9" fontId="48" fillId="0" borderId="0" xfId="0" applyNumberFormat="1" applyFont="1" applyFill="1" applyAlignment="1" applyProtection="1">
      <alignment horizontal="center"/>
    </xf>
    <xf numFmtId="0" fontId="49" fillId="17" borderId="80" xfId="0" applyFont="1" applyFill="1" applyBorder="1" applyAlignment="1" applyProtection="1">
      <alignment horizontal="center" vertical="center" wrapText="1"/>
    </xf>
    <xf numFmtId="0" fontId="49" fillId="2" borderId="80" xfId="0" applyFont="1" applyFill="1" applyBorder="1" applyAlignment="1" applyProtection="1">
      <alignment horizontal="center" vertical="center" wrapText="1"/>
    </xf>
    <xf numFmtId="0" fontId="49" fillId="25" borderId="38" xfId="0" applyFont="1" applyFill="1" applyBorder="1" applyAlignment="1" applyProtection="1">
      <alignment horizontal="center" vertical="center" wrapText="1"/>
    </xf>
    <xf numFmtId="0" fontId="49" fillId="18" borderId="38" xfId="0" applyFont="1" applyFill="1" applyBorder="1" applyAlignment="1" applyProtection="1">
      <alignment horizontal="center" vertical="center" wrapText="1"/>
    </xf>
    <xf numFmtId="9" fontId="51" fillId="25" borderId="40" xfId="0" applyNumberFormat="1" applyFont="1" applyFill="1" applyBorder="1" applyAlignment="1" applyProtection="1">
      <alignment horizontal="center" vertical="center" wrapText="1"/>
    </xf>
    <xf numFmtId="0" fontId="49" fillId="12" borderId="74" xfId="0" applyFont="1" applyFill="1" applyBorder="1" applyAlignment="1" applyProtection="1">
      <alignment horizontal="justify" vertical="center" wrapText="1"/>
    </xf>
    <xf numFmtId="0" fontId="49" fillId="12" borderId="75" xfId="0" applyFont="1" applyFill="1" applyBorder="1" applyAlignment="1" applyProtection="1">
      <alignment horizontal="right" vertical="center" wrapText="1"/>
    </xf>
    <xf numFmtId="0" fontId="49" fillId="12" borderId="75" xfId="0" applyFont="1" applyFill="1" applyBorder="1" applyAlignment="1" applyProtection="1">
      <alignment horizontal="center" vertical="center" wrapText="1"/>
    </xf>
    <xf numFmtId="0" fontId="49" fillId="12" borderId="76" xfId="0" applyFont="1" applyFill="1" applyBorder="1" applyAlignment="1" applyProtection="1">
      <alignment horizontal="right" vertical="center" wrapText="1"/>
    </xf>
    <xf numFmtId="0" fontId="49" fillId="12" borderId="40" xfId="0" applyFont="1" applyFill="1" applyBorder="1" applyAlignment="1" applyProtection="1">
      <alignment horizontal="center" vertical="center" wrapText="1"/>
    </xf>
    <xf numFmtId="0" fontId="49" fillId="12" borderId="81" xfId="0" applyFont="1" applyFill="1" applyBorder="1" applyAlignment="1" applyProtection="1">
      <alignment horizontal="justify" vertical="center" wrapText="1"/>
    </xf>
    <xf numFmtId="0" fontId="49" fillId="12" borderId="82" xfId="0" applyFont="1" applyFill="1" applyBorder="1" applyAlignment="1" applyProtection="1">
      <alignment horizontal="right" vertical="center" wrapText="1"/>
    </xf>
    <xf numFmtId="0" fontId="49" fillId="12" borderId="82" xfId="0" applyFont="1" applyFill="1" applyBorder="1" applyAlignment="1" applyProtection="1">
      <alignment horizontal="center" vertical="center" wrapText="1"/>
    </xf>
    <xf numFmtId="0" fontId="49" fillId="12" borderId="83" xfId="0" applyFont="1" applyFill="1" applyBorder="1" applyAlignment="1" applyProtection="1">
      <alignment horizontal="right" vertical="center" wrapText="1"/>
    </xf>
    <xf numFmtId="0" fontId="50" fillId="25" borderId="40" xfId="0" applyFont="1" applyFill="1" applyBorder="1" applyAlignment="1" applyProtection="1">
      <alignment horizontal="left" vertical="center" wrapText="1"/>
    </xf>
    <xf numFmtId="0" fontId="49" fillId="12" borderId="84" xfId="0" applyFont="1" applyFill="1" applyBorder="1" applyAlignment="1" applyProtection="1">
      <alignment horizontal="justify" vertical="center" wrapText="1"/>
    </xf>
    <xf numFmtId="0" fontId="49" fillId="12" borderId="85" xfId="0" applyFont="1" applyFill="1" applyBorder="1" applyAlignment="1" applyProtection="1">
      <alignment horizontal="right" vertical="center" wrapText="1"/>
    </xf>
    <xf numFmtId="0" fontId="49" fillId="12" borderId="85" xfId="0" applyFont="1" applyFill="1" applyBorder="1" applyAlignment="1" applyProtection="1">
      <alignment horizontal="center" vertical="center" wrapText="1"/>
    </xf>
    <xf numFmtId="0" fontId="49" fillId="12" borderId="86" xfId="0" applyFont="1" applyFill="1" applyBorder="1" applyAlignment="1" applyProtection="1">
      <alignment horizontal="right" vertical="center" wrapText="1"/>
    </xf>
    <xf numFmtId="9" fontId="50" fillId="25" borderId="40" xfId="0" applyNumberFormat="1" applyFont="1" applyFill="1" applyBorder="1" applyAlignment="1" applyProtection="1">
      <alignment horizontal="center" vertical="center" wrapText="1"/>
    </xf>
    <xf numFmtId="3" fontId="50" fillId="25" borderId="44" xfId="0" applyNumberFormat="1" applyFont="1" applyFill="1" applyBorder="1" applyAlignment="1" applyProtection="1">
      <alignment horizontal="right" vertical="center" wrapText="1"/>
    </xf>
    <xf numFmtId="0" fontId="50" fillId="25" borderId="44" xfId="0" applyFont="1" applyFill="1" applyBorder="1" applyAlignment="1" applyProtection="1">
      <alignment horizontal="left" vertical="center" wrapText="1"/>
    </xf>
    <xf numFmtId="0" fontId="50" fillId="25" borderId="69" xfId="0" applyFont="1" applyFill="1" applyBorder="1" applyAlignment="1" applyProtection="1">
      <alignment horizontal="justify" vertical="center" wrapText="1"/>
    </xf>
    <xf numFmtId="0" fontId="49" fillId="12" borderId="40" xfId="0" applyFont="1" applyFill="1" applyBorder="1" applyAlignment="1" applyProtection="1">
      <alignment horizontal="justify" vertical="center" wrapText="1"/>
    </xf>
    <xf numFmtId="0" fontId="49" fillId="12" borderId="40" xfId="0" applyFont="1" applyFill="1" applyBorder="1" applyAlignment="1" applyProtection="1">
      <alignment horizontal="right" vertical="center" wrapText="1"/>
    </xf>
    <xf numFmtId="0" fontId="50" fillId="25" borderId="40" xfId="0" applyFont="1" applyFill="1" applyBorder="1" applyAlignment="1" applyProtection="1">
      <alignment horizontal="justify" vertical="center" wrapText="1"/>
    </xf>
    <xf numFmtId="0" fontId="50" fillId="25" borderId="44" xfId="0" applyFont="1" applyFill="1" applyBorder="1" applyAlignment="1" applyProtection="1">
      <alignment horizontal="justify" vertical="center" wrapText="1"/>
    </xf>
    <xf numFmtId="0" fontId="50" fillId="2" borderId="40" xfId="0" applyFont="1" applyFill="1" applyBorder="1" applyAlignment="1" applyProtection="1">
      <alignment horizontal="justify" vertical="center" wrapText="1"/>
    </xf>
    <xf numFmtId="0" fontId="49" fillId="18" borderId="40" xfId="0" applyFont="1" applyFill="1" applyBorder="1" applyAlignment="1" applyProtection="1">
      <alignment horizontal="left" vertical="center" wrapText="1"/>
    </xf>
    <xf numFmtId="0" fontId="50" fillId="4" borderId="40" xfId="0" applyFont="1" applyFill="1" applyBorder="1" applyAlignment="1" applyProtection="1">
      <alignment horizontal="left" vertical="center" wrapText="1"/>
    </xf>
    <xf numFmtId="0" fontId="37" fillId="0" borderId="0" xfId="0" applyFont="1" applyAlignment="1" applyProtection="1">
      <alignment horizontal="center"/>
    </xf>
    <xf numFmtId="9" fontId="39" fillId="22" borderId="28" xfId="0" applyNumberFormat="1" applyFont="1" applyFill="1" applyBorder="1" applyAlignment="1" applyProtection="1">
      <alignment horizontal="center" vertical="center" wrapText="1"/>
    </xf>
    <xf numFmtId="9" fontId="39" fillId="22" borderId="87" xfId="0" applyNumberFormat="1" applyFont="1" applyFill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left"/>
    </xf>
    <xf numFmtId="0" fontId="11" fillId="0" borderId="13" xfId="0" applyFont="1" applyBorder="1" applyAlignment="1" applyProtection="1">
      <alignment horizontal="left"/>
    </xf>
    <xf numFmtId="9" fontId="0" fillId="0" borderId="13" xfId="0" applyNumberFormat="1" applyBorder="1" applyProtection="1"/>
    <xf numFmtId="0" fontId="0" fillId="0" borderId="13" xfId="0" applyBorder="1" applyProtection="1"/>
    <xf numFmtId="0" fontId="0" fillId="0" borderId="13" xfId="0" applyBorder="1" applyAlignment="1" applyProtection="1">
      <alignment horizontal="left"/>
    </xf>
    <xf numFmtId="0" fontId="0" fillId="0" borderId="14" xfId="0" applyBorder="1" applyProtection="1"/>
    <xf numFmtId="0" fontId="0" fillId="4" borderId="0" xfId="0" applyFill="1" applyProtection="1"/>
    <xf numFmtId="0" fontId="0" fillId="14" borderId="0" xfId="0" applyFill="1" applyProtection="1"/>
    <xf numFmtId="9" fontId="0" fillId="0" borderId="0" xfId="0" applyNumberForma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27" fillId="14" borderId="16" xfId="0" applyFont="1" applyFill="1" applyBorder="1" applyAlignment="1" applyProtection="1">
      <alignment horizontal="center"/>
    </xf>
    <xf numFmtId="0" fontId="26" fillId="0" borderId="0" xfId="0" applyFont="1" applyProtection="1"/>
    <xf numFmtId="0" fontId="26" fillId="0" borderId="10" xfId="0" applyFont="1" applyBorder="1" applyProtection="1"/>
    <xf numFmtId="0" fontId="26" fillId="15" borderId="10" xfId="0" applyFont="1" applyFill="1" applyBorder="1" applyProtection="1"/>
    <xf numFmtId="0" fontId="26" fillId="0" borderId="17" xfId="0" applyFont="1" applyBorder="1" applyProtection="1"/>
    <xf numFmtId="0" fontId="26" fillId="0" borderId="15" xfId="0" applyFont="1" applyBorder="1" applyAlignment="1" applyProtection="1">
      <alignment horizontal="left" vertical="top" wrapText="1"/>
    </xf>
    <xf numFmtId="0" fontId="26" fillId="14" borderId="16" xfId="0" applyFont="1" applyFill="1" applyBorder="1" applyAlignment="1" applyProtection="1">
      <alignment horizontal="center" vertical="center" wrapText="1"/>
    </xf>
    <xf numFmtId="0" fontId="26" fillId="15" borderId="10" xfId="0" applyFont="1" applyFill="1" applyBorder="1" applyAlignment="1" applyProtection="1">
      <alignment horizontal="center" vertical="center" wrapText="1"/>
    </xf>
    <xf numFmtId="0" fontId="26" fillId="16" borderId="10" xfId="0" applyFont="1" applyFill="1" applyBorder="1" applyAlignment="1" applyProtection="1">
      <alignment horizontal="center" vertical="center" wrapText="1"/>
    </xf>
    <xf numFmtId="0" fontId="26" fillId="16" borderId="16" xfId="0" applyFont="1" applyFill="1" applyBorder="1" applyAlignment="1" applyProtection="1">
      <alignment horizontal="center" vertical="center" wrapText="1"/>
    </xf>
    <xf numFmtId="0" fontId="26" fillId="7" borderId="1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7" fillId="12" borderId="20" xfId="0" applyFont="1" applyFill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 wrapText="1"/>
    </xf>
    <xf numFmtId="0" fontId="20" fillId="15" borderId="10" xfId="0" applyFont="1" applyFill="1" applyBorder="1" applyAlignment="1" applyProtection="1">
      <alignment horizontal="center" vertical="center" wrapText="1"/>
    </xf>
    <xf numFmtId="0" fontId="20" fillId="0" borderId="20" xfId="0" applyFont="1" applyBorder="1" applyAlignment="1" applyProtection="1">
      <alignment horizontal="center" vertical="center" wrapText="1"/>
    </xf>
    <xf numFmtId="0" fontId="27" fillId="12" borderId="10" xfId="0" applyFont="1" applyFill="1" applyBorder="1" applyAlignment="1" applyProtection="1">
      <alignment horizontal="center"/>
    </xf>
    <xf numFmtId="0" fontId="20" fillId="0" borderId="17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9" fontId="20" fillId="15" borderId="10" xfId="0" applyNumberFormat="1" applyFont="1" applyFill="1" applyBorder="1" applyAlignment="1" applyProtection="1">
      <alignment horizontal="center" vertical="center" wrapText="1"/>
    </xf>
    <xf numFmtId="9" fontId="20" fillId="15" borderId="20" xfId="0" applyNumberFormat="1" applyFont="1" applyFill="1" applyBorder="1" applyAlignment="1" applyProtection="1">
      <alignment horizontal="center" vertical="center" wrapText="1"/>
    </xf>
    <xf numFmtId="0" fontId="19" fillId="12" borderId="18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9" fontId="20" fillId="0" borderId="0" xfId="0" applyNumberFormat="1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</xf>
    <xf numFmtId="9" fontId="0" fillId="0" borderId="0" xfId="0" applyNumberFormat="1" applyAlignment="1" applyProtection="1">
      <alignment horizontal="center" wrapText="1"/>
    </xf>
    <xf numFmtId="0" fontId="23" fillId="15" borderId="0" xfId="0" applyFont="1" applyFill="1" applyAlignment="1" applyProtection="1">
      <alignment horizontal="left"/>
    </xf>
    <xf numFmtId="0" fontId="19" fillId="12" borderId="0" xfId="0" applyFont="1" applyFill="1" applyAlignment="1" applyProtection="1">
      <alignment horizontal="center" vertical="center" wrapText="1"/>
    </xf>
    <xf numFmtId="9" fontId="19" fillId="0" borderId="0" xfId="0" applyNumberFormat="1" applyFont="1" applyAlignment="1" applyProtection="1">
      <alignment horizontal="center" vertical="center" wrapText="1"/>
    </xf>
    <xf numFmtId="0" fontId="0" fillId="0" borderId="9" xfId="0" applyBorder="1" applyProtection="1"/>
    <xf numFmtId="9" fontId="20" fillId="1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" fontId="39" fillId="12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12" borderId="52" xfId="0" applyFill="1" applyBorder="1" applyAlignment="1" applyProtection="1">
      <alignment horizontal="center"/>
      <protection locked="0"/>
    </xf>
    <xf numFmtId="0" fontId="0" fillId="12" borderId="53" xfId="0" applyFill="1" applyBorder="1" applyAlignment="1" applyProtection="1">
      <alignment horizontal="center"/>
      <protection locked="0"/>
    </xf>
    <xf numFmtId="0" fontId="0" fillId="12" borderId="54" xfId="0" applyFill="1" applyBorder="1" applyAlignment="1" applyProtection="1">
      <alignment horizontal="center"/>
      <protection locked="0"/>
    </xf>
    <xf numFmtId="0" fontId="0" fillId="3" borderId="52" xfId="0" applyFill="1" applyBorder="1" applyAlignment="1" applyProtection="1">
      <alignment horizontal="center" vertical="center" wrapText="1"/>
    </xf>
    <xf numFmtId="0" fontId="0" fillId="3" borderId="53" xfId="0" applyFill="1" applyBorder="1" applyAlignment="1" applyProtection="1">
      <alignment horizontal="center" vertical="center" wrapText="1"/>
    </xf>
    <xf numFmtId="0" fontId="0" fillId="3" borderId="54" xfId="0" applyFill="1" applyBorder="1" applyAlignment="1" applyProtection="1">
      <alignment horizontal="center" vertical="center" wrapText="1"/>
    </xf>
    <xf numFmtId="0" fontId="56" fillId="15" borderId="57" xfId="0" applyFont="1" applyFill="1" applyBorder="1" applyAlignment="1" applyProtection="1">
      <alignment horizontal="center" vertical="center"/>
    </xf>
    <xf numFmtId="0" fontId="56" fillId="15" borderId="58" xfId="0" applyFont="1" applyFill="1" applyBorder="1" applyAlignment="1" applyProtection="1">
      <alignment horizontal="center" vertical="center"/>
    </xf>
    <xf numFmtId="0" fontId="49" fillId="17" borderId="70" xfId="0" applyFont="1" applyFill="1" applyBorder="1" applyAlignment="1" applyProtection="1">
      <alignment horizontal="center" vertical="center" wrapText="1"/>
    </xf>
    <xf numFmtId="0" fontId="49" fillId="17" borderId="38" xfId="0" applyFont="1" applyFill="1" applyBorder="1" applyAlignment="1" applyProtection="1">
      <alignment horizontal="center" vertical="center" wrapText="1"/>
    </xf>
    <xf numFmtId="0" fontId="50" fillId="12" borderId="39" xfId="0" applyFont="1" applyFill="1" applyBorder="1" applyAlignment="1" applyProtection="1">
      <alignment horizontal="center" vertical="center" wrapText="1"/>
      <protection locked="0"/>
    </xf>
    <xf numFmtId="0" fontId="50" fillId="12" borderId="41" xfId="0" applyFont="1" applyFill="1" applyBorder="1" applyAlignment="1" applyProtection="1">
      <alignment horizontal="center" vertical="center" wrapText="1"/>
      <protection locked="0"/>
    </xf>
    <xf numFmtId="0" fontId="50" fillId="12" borderId="42" xfId="0" applyFont="1" applyFill="1" applyBorder="1" applyAlignment="1" applyProtection="1">
      <alignment horizontal="center" vertical="center" wrapText="1"/>
      <protection locked="0"/>
    </xf>
    <xf numFmtId="0" fontId="50" fillId="12" borderId="45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left" vertical="top" wrapText="1"/>
    </xf>
    <xf numFmtId="0" fontId="50" fillId="2" borderId="45" xfId="0" applyFont="1" applyFill="1" applyBorder="1" applyAlignment="1" applyProtection="1">
      <alignment horizontal="center" vertical="center" wrapText="1"/>
    </xf>
    <xf numFmtId="0" fontId="50" fillId="2" borderId="41" xfId="0" applyFont="1" applyFill="1" applyBorder="1" applyAlignment="1" applyProtection="1">
      <alignment horizontal="center" vertical="center" wrapText="1"/>
    </xf>
    <xf numFmtId="0" fontId="50" fillId="2" borderId="42" xfId="0" applyFont="1" applyFill="1" applyBorder="1" applyAlignment="1" applyProtection="1">
      <alignment horizontal="center" vertical="center" wrapText="1"/>
    </xf>
    <xf numFmtId="0" fontId="50" fillId="25" borderId="39" xfId="0" applyFont="1" applyFill="1" applyBorder="1" applyAlignment="1" applyProtection="1">
      <alignment horizontal="justify" vertical="center" wrapText="1"/>
    </xf>
    <xf numFmtId="0" fontId="50" fillId="25" borderId="41" xfId="0" applyFont="1" applyFill="1" applyBorder="1" applyAlignment="1" applyProtection="1">
      <alignment horizontal="justify" vertical="center" wrapText="1"/>
    </xf>
    <xf numFmtId="0" fontId="50" fillId="25" borderId="42" xfId="0" applyFont="1" applyFill="1" applyBorder="1" applyAlignment="1" applyProtection="1">
      <alignment horizontal="justify" vertical="center" wrapText="1"/>
    </xf>
    <xf numFmtId="0" fontId="50" fillId="25" borderId="43" xfId="0" applyFont="1" applyFill="1" applyBorder="1" applyAlignment="1" applyProtection="1">
      <alignment horizontal="justify" vertical="center" wrapText="1"/>
    </xf>
    <xf numFmtId="0" fontId="50" fillId="2" borderId="39" xfId="0" applyFont="1" applyFill="1" applyBorder="1" applyAlignment="1" applyProtection="1">
      <alignment horizontal="center" vertical="center" wrapText="1"/>
    </xf>
    <xf numFmtId="0" fontId="38" fillId="2" borderId="8" xfId="0" applyFont="1" applyFill="1" applyBorder="1" applyAlignment="1" applyProtection="1">
      <alignment horizontal="justify" vertical="center" wrapText="1"/>
    </xf>
    <xf numFmtId="0" fontId="38" fillId="2" borderId="5" xfId="0" applyFont="1" applyFill="1" applyBorder="1" applyAlignment="1" applyProtection="1">
      <alignment horizontal="justify" vertical="center" wrapText="1"/>
    </xf>
    <xf numFmtId="0" fontId="38" fillId="2" borderId="1" xfId="0" applyFont="1" applyFill="1" applyBorder="1" applyAlignment="1" applyProtection="1">
      <alignment horizontal="justify" vertical="center" wrapText="1"/>
    </xf>
    <xf numFmtId="0" fontId="38" fillId="2" borderId="3" xfId="0" applyFont="1" applyFill="1" applyBorder="1" applyAlignment="1" applyProtection="1">
      <alignment horizontal="justify" vertical="center" wrapText="1"/>
    </xf>
    <xf numFmtId="0" fontId="38" fillId="2" borderId="9" xfId="0" applyFont="1" applyFill="1" applyBorder="1" applyAlignment="1" applyProtection="1">
      <alignment horizontal="center" wrapText="1"/>
    </xf>
    <xf numFmtId="0" fontId="38" fillId="2" borderId="1" xfId="0" applyFont="1" applyFill="1" applyBorder="1" applyAlignment="1" applyProtection="1">
      <alignment horizontal="center" vertical="center" wrapText="1"/>
    </xf>
    <xf numFmtId="0" fontId="38" fillId="2" borderId="3" xfId="0" applyFont="1" applyFill="1" applyBorder="1" applyAlignment="1" applyProtection="1">
      <alignment horizontal="center" vertical="center" wrapText="1"/>
    </xf>
    <xf numFmtId="0" fontId="38" fillId="2" borderId="31" xfId="0" applyFont="1" applyFill="1" applyBorder="1" applyAlignment="1" applyProtection="1">
      <alignment horizontal="center" vertical="center" wrapText="1"/>
    </xf>
    <xf numFmtId="0" fontId="38" fillId="2" borderId="32" xfId="0" applyFont="1" applyFill="1" applyBorder="1" applyAlignment="1" applyProtection="1">
      <alignment horizontal="center" vertical="center" wrapText="1"/>
    </xf>
    <xf numFmtId="0" fontId="38" fillId="2" borderId="30" xfId="0" applyFont="1" applyFill="1" applyBorder="1" applyAlignment="1" applyProtection="1">
      <alignment horizontal="center" vertical="center" wrapText="1"/>
    </xf>
    <xf numFmtId="0" fontId="38" fillId="2" borderId="29" xfId="0" applyFont="1" applyFill="1" applyBorder="1" applyAlignment="1" applyProtection="1">
      <alignment horizontal="center" vertical="center" wrapText="1"/>
    </xf>
    <xf numFmtId="0" fontId="38" fillId="2" borderId="28" xfId="0" applyFont="1" applyFill="1" applyBorder="1" applyAlignment="1" applyProtection="1">
      <alignment horizontal="center" vertical="center" wrapText="1"/>
    </xf>
    <xf numFmtId="0" fontId="38" fillId="2" borderId="2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left" vertical="center" wrapText="1" indent="4"/>
    </xf>
    <xf numFmtId="0" fontId="1" fillId="2" borderId="5" xfId="0" applyFont="1" applyFill="1" applyBorder="1" applyAlignment="1" applyProtection="1">
      <alignment horizontal="left" vertical="center" wrapText="1" indent="4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4" fillId="0" borderId="12" xfId="0" applyFont="1" applyBorder="1" applyAlignment="1" applyProtection="1">
      <alignment horizontal="left" vertical="top" wrapText="1"/>
      <protection locked="0"/>
    </xf>
    <xf numFmtId="0" fontId="24" fillId="0" borderId="13" xfId="0" applyFont="1" applyBorder="1" applyAlignment="1" applyProtection="1">
      <alignment horizontal="left" vertical="top" wrapText="1"/>
      <protection locked="0"/>
    </xf>
    <xf numFmtId="0" fontId="24" fillId="0" borderId="14" xfId="0" applyFont="1" applyBorder="1" applyAlignment="1" applyProtection="1">
      <alignment horizontal="left" vertical="top" wrapText="1"/>
      <protection locked="0"/>
    </xf>
    <xf numFmtId="0" fontId="26" fillId="16" borderId="10" xfId="0" applyFont="1" applyFill="1" applyBorder="1" applyAlignment="1" applyProtection="1">
      <alignment horizontal="center"/>
      <protection locked="0"/>
    </xf>
    <xf numFmtId="0" fontId="26" fillId="12" borderId="10" xfId="0" applyFont="1" applyFill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left" vertical="top" wrapText="1"/>
      <protection locked="0"/>
    </xf>
    <xf numFmtId="0" fontId="0" fillId="7" borderId="22" xfId="0" applyFill="1" applyBorder="1" applyAlignment="1" applyProtection="1">
      <alignment horizontal="center"/>
    </xf>
    <xf numFmtId="0" fontId="26" fillId="16" borderId="12" xfId="0" applyFont="1" applyFill="1" applyBorder="1" applyAlignment="1" applyProtection="1">
      <alignment horizontal="center" vertical="center" wrapText="1"/>
    </xf>
    <xf numFmtId="0" fontId="26" fillId="16" borderId="13" xfId="0" applyFont="1" applyFill="1" applyBorder="1" applyAlignment="1" applyProtection="1">
      <alignment horizontal="center" vertical="center" wrapText="1"/>
    </xf>
    <xf numFmtId="0" fontId="26" fillId="16" borderId="14" xfId="0" applyFont="1" applyFill="1" applyBorder="1" applyAlignment="1" applyProtection="1">
      <alignment horizontal="center" vertical="center" wrapText="1"/>
    </xf>
    <xf numFmtId="0" fontId="31" fillId="0" borderId="23" xfId="0" applyFont="1" applyBorder="1" applyAlignment="1" applyProtection="1">
      <alignment horizontal="left" vertical="top" wrapText="1"/>
    </xf>
    <xf numFmtId="0" fontId="19" fillId="0" borderId="24" xfId="0" applyFont="1" applyBorder="1" applyAlignment="1" applyProtection="1">
      <alignment horizontal="left" vertical="top" wrapText="1"/>
    </xf>
    <xf numFmtId="0" fontId="19" fillId="0" borderId="25" xfId="0" applyFont="1" applyBorder="1" applyAlignment="1" applyProtection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amosu\Desktop\Libro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6_Excel%20Memoria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Provincia</v>
          </cell>
          <cell r="C1" t="str">
            <v>Localidad</v>
          </cell>
          <cell r="D1" t="str">
            <v>enseñanza</v>
          </cell>
          <cell r="E1" t="str">
            <v>Centro</v>
          </cell>
          <cell r="F1" t="str">
            <v>correo electronico</v>
          </cell>
          <cell r="G1" t="str">
            <v>ITINERARIO</v>
          </cell>
        </row>
        <row r="2">
          <cell r="A2">
            <v>50010764</v>
          </cell>
          <cell r="B2" t="str">
            <v>Zaragoza</v>
          </cell>
          <cell r="C2" t="str">
            <v>Caspe</v>
          </cell>
          <cell r="D2" t="str">
            <v>CEIP</v>
          </cell>
          <cell r="E2" t="str">
            <v>ALEJO LORÉN ALBAREDA</v>
          </cell>
          <cell r="F2" t="str">
            <v>cpalcaspe@educa.aragon.es</v>
          </cell>
          <cell r="G2" t="str">
            <v>ITINERARIO B</v>
          </cell>
        </row>
        <row r="3">
          <cell r="A3">
            <v>50005902</v>
          </cell>
          <cell r="B3" t="str">
            <v>Zaragoza</v>
          </cell>
          <cell r="C3" t="str">
            <v>Zaragoza</v>
          </cell>
          <cell r="D3" t="str">
            <v>CEIP</v>
          </cell>
          <cell r="E3" t="str">
            <v>ANDRÉS MANJÓN</v>
          </cell>
          <cell r="F3" t="str">
            <v>cpamanzaragoza@educa.aragon.es</v>
          </cell>
          <cell r="G3" t="str">
            <v>ITINERARIO B</v>
          </cell>
        </row>
        <row r="4">
          <cell r="A4">
            <v>50011562</v>
          </cell>
          <cell r="B4" t="str">
            <v>Zaragoza</v>
          </cell>
          <cell r="C4" t="str">
            <v>Zaragoza</v>
          </cell>
          <cell r="D4" t="str">
            <v>CEIP</v>
          </cell>
          <cell r="E4" t="str">
            <v>ANTONIO BELTRÁN MARTÍNEZ</v>
          </cell>
          <cell r="F4" t="str">
            <v>cpabmzaragoza@educa.aragon.es</v>
          </cell>
          <cell r="G4" t="str">
            <v>ITINERARIO B</v>
          </cell>
        </row>
        <row r="5">
          <cell r="A5">
            <v>50009786</v>
          </cell>
          <cell r="B5" t="str">
            <v>Zaragoza</v>
          </cell>
          <cell r="C5" t="str">
            <v>Casetas</v>
          </cell>
          <cell r="D5" t="str">
            <v>CEIP</v>
          </cell>
          <cell r="E5" t="str">
            <v>ANTONIO MARTÍNEZ GARAY</v>
          </cell>
          <cell r="F5" t="str">
            <v>cpamgzaragoza@educa.aragon.es</v>
          </cell>
          <cell r="G5" t="str">
            <v>ITINERARIO B</v>
          </cell>
        </row>
        <row r="6">
          <cell r="A6">
            <v>50006207</v>
          </cell>
          <cell r="B6" t="str">
            <v>Zaragoza</v>
          </cell>
          <cell r="C6" t="str">
            <v>Zaragoza</v>
          </cell>
          <cell r="D6" t="str">
            <v>CEIP</v>
          </cell>
          <cell r="E6" t="str">
            <v>CALIXTO ARIÑO-HILARIO VAL</v>
          </cell>
          <cell r="F6" t="str">
            <v>cpcarzaragoza@educa.aragon.es</v>
          </cell>
          <cell r="G6" t="str">
            <v>ITINERARIO B</v>
          </cell>
        </row>
        <row r="7">
          <cell r="A7">
            <v>50010478</v>
          </cell>
          <cell r="B7" t="str">
            <v>Zaragoza</v>
          </cell>
          <cell r="C7" t="str">
            <v>Zaragoza</v>
          </cell>
          <cell r="D7" t="str">
            <v>CEIP</v>
          </cell>
          <cell r="E7" t="str">
            <v>CIUDAD DE ZARAGOZA</v>
          </cell>
          <cell r="F7" t="str">
            <v>cpczazaragoza@educa.aragon.es</v>
          </cell>
          <cell r="G7" t="str">
            <v>ITINERARIO B</v>
          </cell>
        </row>
        <row r="8">
          <cell r="A8">
            <v>50001350</v>
          </cell>
          <cell r="B8" t="str">
            <v>Zaragoza</v>
          </cell>
          <cell r="C8" t="str">
            <v>Caspe</v>
          </cell>
          <cell r="D8" t="str">
            <v>CEIP</v>
          </cell>
          <cell r="E8" t="str">
            <v>COMPROMISO DE CASPE</v>
          </cell>
          <cell r="F8" t="str">
            <v>cpcccaspe@educa.aragon.es</v>
          </cell>
          <cell r="G8" t="str">
            <v>ITINERARIO B</v>
          </cell>
        </row>
        <row r="9">
          <cell r="A9">
            <v>50006219</v>
          </cell>
          <cell r="B9" t="str">
            <v>Zaragoza</v>
          </cell>
          <cell r="C9" t="str">
            <v>Zaragoza</v>
          </cell>
          <cell r="D9" t="str">
            <v>CEIP</v>
          </cell>
          <cell r="E9" t="str">
            <v>EMILIO MORENO CALVETE</v>
          </cell>
          <cell r="F9" t="str">
            <v>cpemczaragoza@educa.aragon.es</v>
          </cell>
          <cell r="G9" t="str">
            <v>ITINERARIO B</v>
          </cell>
        </row>
        <row r="10">
          <cell r="A10">
            <v>50002007</v>
          </cell>
          <cell r="B10" t="str">
            <v>Zaragoza</v>
          </cell>
          <cell r="C10" t="str">
            <v>Épila</v>
          </cell>
          <cell r="D10" t="str">
            <v>CEIP</v>
          </cell>
          <cell r="E10" t="str">
            <v>GASPAR REMIRO</v>
          </cell>
          <cell r="F10" t="str">
            <v>cpepila@educa.aragon.es</v>
          </cell>
          <cell r="G10" t="str">
            <v>ITINERARIO B</v>
          </cell>
        </row>
        <row r="11">
          <cell r="A11">
            <v>50006013</v>
          </cell>
          <cell r="B11" t="str">
            <v>Zaragoza</v>
          </cell>
          <cell r="C11" t="str">
            <v>Zaragoza</v>
          </cell>
          <cell r="D11" t="str">
            <v>CEIP</v>
          </cell>
          <cell r="E11" t="str">
            <v>JOAQUÍN COSTA</v>
          </cell>
          <cell r="F11" t="str">
            <v>cpjcozaragoza@educa.aragon.es</v>
          </cell>
          <cell r="G11" t="str">
            <v>ITINERARIO B</v>
          </cell>
        </row>
        <row r="12">
          <cell r="A12">
            <v>50006050</v>
          </cell>
          <cell r="B12" t="str">
            <v>Zaragoza</v>
          </cell>
          <cell r="C12" t="str">
            <v>Zaragoza</v>
          </cell>
          <cell r="D12" t="str">
            <v>CEIP</v>
          </cell>
          <cell r="E12" t="str">
            <v>LUIS VIVES</v>
          </cell>
          <cell r="F12" t="str">
            <v>cplvizaragoza@educa.aragon.es</v>
          </cell>
          <cell r="G12" t="str">
            <v>ITINERARIO B</v>
          </cell>
        </row>
        <row r="13">
          <cell r="A13">
            <v>50006074</v>
          </cell>
          <cell r="B13" t="str">
            <v>Zaragoza</v>
          </cell>
          <cell r="C13" t="str">
            <v>Zaragoza</v>
          </cell>
          <cell r="D13" t="str">
            <v>CEIP</v>
          </cell>
          <cell r="E13" t="str">
            <v>MARCOS FRECHÍN</v>
          </cell>
          <cell r="F13" t="str">
            <v>cpmfrzaragoza@educa.aragon.es</v>
          </cell>
          <cell r="G13" t="str">
            <v>ITINERARIO B</v>
          </cell>
        </row>
        <row r="14">
          <cell r="A14">
            <v>22001875</v>
          </cell>
          <cell r="B14" t="str">
            <v>Huesca</v>
          </cell>
          <cell r="C14" t="str">
            <v>Fraga</v>
          </cell>
          <cell r="D14" t="str">
            <v>CEIP</v>
          </cell>
          <cell r="E14" t="str">
            <v>MIGUEL SERVET</v>
          </cell>
          <cell r="F14" t="str">
            <v>cpmsfraga@educa.aragon.es</v>
          </cell>
          <cell r="G14" t="str">
            <v>ITINERARIO B</v>
          </cell>
        </row>
        <row r="15">
          <cell r="A15">
            <v>50009944</v>
          </cell>
          <cell r="B15" t="str">
            <v>Zaragoza</v>
          </cell>
          <cell r="C15" t="str">
            <v>Zaragoza</v>
          </cell>
          <cell r="D15" t="str">
            <v>CEIP</v>
          </cell>
          <cell r="E15" t="str">
            <v>MONSALUD</v>
          </cell>
          <cell r="F15" t="str">
            <v>cpmonzaragoza@educa.aragon.es</v>
          </cell>
          <cell r="G15" t="str">
            <v>ITINERARIO B</v>
          </cell>
        </row>
        <row r="16">
          <cell r="A16">
            <v>50017679</v>
          </cell>
          <cell r="B16" t="str">
            <v>Zaragoza</v>
          </cell>
          <cell r="C16" t="str">
            <v>Alhama de Aragón</v>
          </cell>
          <cell r="D16" t="str">
            <v>CEIP</v>
          </cell>
          <cell r="E16" t="str">
            <v>PABLO LUNA</v>
          </cell>
          <cell r="F16" t="str">
            <v>cpalhama@educa.aragon.es</v>
          </cell>
          <cell r="G16" t="str">
            <v>ITINERARIO B</v>
          </cell>
        </row>
        <row r="17">
          <cell r="A17">
            <v>44000121</v>
          </cell>
          <cell r="B17" t="str">
            <v>Teruel</v>
          </cell>
          <cell r="C17" t="str">
            <v>Albalate del Arzobispo</v>
          </cell>
          <cell r="D17" t="str">
            <v>CEIP</v>
          </cell>
          <cell r="E17" t="str">
            <v>ROMÁN GARCÍA</v>
          </cell>
          <cell r="F17" t="str">
            <v>cpalbalate@educa.aragon.es</v>
          </cell>
          <cell r="G17" t="str">
            <v>ITINERARIO B</v>
          </cell>
        </row>
        <row r="18">
          <cell r="A18">
            <v>50001088</v>
          </cell>
          <cell r="B18" t="str">
            <v>Zaragoza</v>
          </cell>
          <cell r="C18" t="str">
            <v>Calatayud</v>
          </cell>
          <cell r="D18" t="str">
            <v>CEIP</v>
          </cell>
          <cell r="E18" t="str">
            <v>SALVADOR MINGUIJÓN</v>
          </cell>
          <cell r="F18" t="str">
            <v>cpsmcalatayud@educa.aragon.es</v>
          </cell>
          <cell r="G18" t="str">
            <v>ITINERARIO B</v>
          </cell>
        </row>
        <row r="19">
          <cell r="A19">
            <v>50006128</v>
          </cell>
          <cell r="B19" t="str">
            <v>Zaragoza</v>
          </cell>
          <cell r="C19" t="str">
            <v>Zaragoza</v>
          </cell>
          <cell r="D19" t="str">
            <v>CEIP</v>
          </cell>
          <cell r="E19" t="str">
            <v>SAN BRAULIO</v>
          </cell>
          <cell r="F19" t="str">
            <v>cpsbrzaragoza@educa.aragon.es</v>
          </cell>
          <cell r="G19" t="str">
            <v>ITINERARIO B</v>
          </cell>
        </row>
        <row r="20">
          <cell r="A20">
            <v>50002032</v>
          </cell>
          <cell r="B20" t="str">
            <v>Zaragoza</v>
          </cell>
          <cell r="C20" t="str">
            <v>Escatrón</v>
          </cell>
          <cell r="D20" t="str">
            <v>CEIP</v>
          </cell>
          <cell r="E20" t="str">
            <v>SAN JAVIER</v>
          </cell>
          <cell r="F20" t="str">
            <v>cpsjescatron@educa.aragon.es</v>
          </cell>
          <cell r="G20" t="str">
            <v>ITINERARIO B</v>
          </cell>
        </row>
        <row r="21">
          <cell r="A21">
            <v>50002433</v>
          </cell>
          <cell r="B21" t="str">
            <v>Zaragoza</v>
          </cell>
          <cell r="C21" t="str">
            <v>Herrera de los Navarros</v>
          </cell>
          <cell r="D21" t="str">
            <v>CEIP</v>
          </cell>
          <cell r="E21" t="str">
            <v>SAN JORGE</v>
          </cell>
          <cell r="F21" t="str">
            <v>cpherrera@educa.aragon.es</v>
          </cell>
          <cell r="G21" t="str">
            <v>ITINERARIO B</v>
          </cell>
        </row>
        <row r="22">
          <cell r="A22">
            <v>50006153</v>
          </cell>
          <cell r="B22" t="str">
            <v>Zaragoza</v>
          </cell>
          <cell r="C22" t="str">
            <v>Zaragoza</v>
          </cell>
          <cell r="D22" t="str">
            <v>CEIP</v>
          </cell>
          <cell r="E22" t="str">
            <v>SAN JOSÉ DE CALASANZ</v>
          </cell>
          <cell r="F22" t="str">
            <v>cpsjczaragoza@educa.aragon.es</v>
          </cell>
          <cell r="G22" t="str">
            <v>ITINERARIO B</v>
          </cell>
        </row>
        <row r="23">
          <cell r="A23">
            <v>22002351</v>
          </cell>
          <cell r="B23" t="str">
            <v>Huesca</v>
          </cell>
          <cell r="C23" t="str">
            <v>Huesca</v>
          </cell>
          <cell r="D23" t="str">
            <v>CEIP</v>
          </cell>
          <cell r="E23" t="str">
            <v>SAN VICENTE</v>
          </cell>
          <cell r="F23" t="str">
            <v>cpsvihuesca@educa.aragon.es</v>
          </cell>
          <cell r="G23" t="str">
            <v>ITINERARIO B</v>
          </cell>
        </row>
        <row r="24">
          <cell r="A24">
            <v>50006141</v>
          </cell>
          <cell r="B24" t="str">
            <v>Zaragoza</v>
          </cell>
          <cell r="C24" t="str">
            <v>Zaragoza</v>
          </cell>
          <cell r="D24" t="str">
            <v>CEIP</v>
          </cell>
          <cell r="E24" t="str">
            <v>SANTO DOMINGO</v>
          </cell>
          <cell r="F24" t="str">
            <v>cpsdozaragoza@educa.aragon.es</v>
          </cell>
          <cell r="G24" t="str">
            <v>ITINERARIO B</v>
          </cell>
        </row>
        <row r="25">
          <cell r="A25">
            <v>50000369</v>
          </cell>
          <cell r="B25" t="str">
            <v>Zaragoza</v>
          </cell>
          <cell r="C25" t="str">
            <v>Almonacid de la Sierra</v>
          </cell>
          <cell r="D25" t="str">
            <v>CEIP</v>
          </cell>
          <cell r="E25" t="str">
            <v>SIERRA DE ALGAIRÉN</v>
          </cell>
          <cell r="F25" t="str">
            <v>cpalmonacids@educa.aragon.es</v>
          </cell>
          <cell r="G25" t="str">
            <v>ITINERARIO B</v>
          </cell>
        </row>
        <row r="26">
          <cell r="A26">
            <v>50009208</v>
          </cell>
          <cell r="B26" t="str">
            <v>Zaragoza</v>
          </cell>
          <cell r="C26" t="str">
            <v>Zaragoza</v>
          </cell>
          <cell r="D26" t="str">
            <v>CEIP</v>
          </cell>
          <cell r="E26" t="str">
            <v>TORRE RAMONA</v>
          </cell>
          <cell r="F26" t="str">
            <v>cptrazaragoza@educa.aragon.es</v>
          </cell>
          <cell r="G26" t="str">
            <v>ITINERARIO B</v>
          </cell>
        </row>
        <row r="27">
          <cell r="A27">
            <v>50002329</v>
          </cell>
          <cell r="B27" t="str">
            <v>Zaragoza</v>
          </cell>
          <cell r="C27" t="str">
            <v>Gallur</v>
          </cell>
          <cell r="D27" t="str">
            <v>CPI</v>
          </cell>
          <cell r="E27" t="str">
            <v>MARÍA DOMÍNGUEZ</v>
          </cell>
          <cell r="F27" t="str">
            <v>cpgallur@educa.aragon.es</v>
          </cell>
          <cell r="G27" t="str">
            <v>ITINERARIO B</v>
          </cell>
        </row>
        <row r="28">
          <cell r="A28">
            <v>50011124</v>
          </cell>
          <cell r="B28" t="str">
            <v>Zaragoza</v>
          </cell>
          <cell r="C28" t="str">
            <v>Lumpiaque</v>
          </cell>
          <cell r="D28" t="str">
            <v>CRA</v>
          </cell>
          <cell r="E28" t="str">
            <v>CUEVAS DEL JALÓN</v>
          </cell>
          <cell r="F28" t="str">
            <v>cracuevasdeljalon@educa.aragon.es</v>
          </cell>
          <cell r="G28" t="str">
            <v>ITINERARIO B</v>
          </cell>
        </row>
        <row r="29">
          <cell r="A29">
            <v>50011136</v>
          </cell>
          <cell r="B29" t="str">
            <v>Zaragoza</v>
          </cell>
          <cell r="C29" t="str">
            <v>Sabiñán</v>
          </cell>
          <cell r="D29" t="str">
            <v>CRA</v>
          </cell>
          <cell r="E29" t="str">
            <v>EL ENEBRO</v>
          </cell>
          <cell r="F29" t="str">
            <v>crasabinan@educa.aragon.es</v>
          </cell>
          <cell r="G29" t="str">
            <v>ITINERARIO B</v>
          </cell>
        </row>
        <row r="30">
          <cell r="A30">
            <v>50011318</v>
          </cell>
          <cell r="B30" t="str">
            <v>Zaragoza</v>
          </cell>
          <cell r="C30" t="str">
            <v>Ariza</v>
          </cell>
          <cell r="D30" t="str">
            <v>CRA</v>
          </cell>
          <cell r="E30" t="str">
            <v>PUERTA DE ARAGÓN</v>
          </cell>
          <cell r="F30" t="str">
            <v>craariza@educa.aragon.es</v>
          </cell>
          <cell r="G30" t="str">
            <v>ITINERARIO B</v>
          </cell>
        </row>
        <row r="31">
          <cell r="A31">
            <v>44004495</v>
          </cell>
          <cell r="B31" t="str">
            <v>Teruel</v>
          </cell>
          <cell r="C31" t="str">
            <v>Tramacastilla</v>
          </cell>
          <cell r="D31" t="str">
            <v>CRA</v>
          </cell>
          <cell r="E31" t="str">
            <v>SIERRA DE ALBARRACÍN</v>
          </cell>
          <cell r="F31" t="str">
            <v>cratramacastilla@educa.aragon.es</v>
          </cell>
          <cell r="G31" t="str">
            <v>ITINERARIO B</v>
          </cell>
        </row>
        <row r="32">
          <cell r="A32">
            <v>44004707</v>
          </cell>
          <cell r="B32" t="str">
            <v>Teruel</v>
          </cell>
          <cell r="C32" t="str">
            <v>Mata de los Olmos (La)</v>
          </cell>
          <cell r="D32" t="str">
            <v>CRA</v>
          </cell>
          <cell r="E32" t="str">
            <v>SOMONTANO-BAJO ARAGÓN</v>
          </cell>
          <cell r="F32" t="str">
            <v>cramata@educa.aragon.es</v>
          </cell>
          <cell r="G32" t="str">
            <v>ITINERARIO B</v>
          </cell>
        </row>
        <row r="33">
          <cell r="A33">
            <v>44002541</v>
          </cell>
          <cell r="B33" t="str">
            <v>Teruel</v>
          </cell>
          <cell r="C33" t="str">
            <v>Perales del Alfambra</v>
          </cell>
          <cell r="D33" t="str">
            <v>CRA</v>
          </cell>
          <cell r="E33" t="str">
            <v>TERUEL UNO</v>
          </cell>
          <cell r="F33" t="str">
            <v>craperalesa@educa.aragon.es</v>
          </cell>
          <cell r="G33" t="str">
            <v>ITINERARIO B</v>
          </cell>
        </row>
        <row r="34">
          <cell r="A34">
            <v>50011367</v>
          </cell>
          <cell r="B34" t="str">
            <v>Zaragoza</v>
          </cell>
          <cell r="C34" t="str">
            <v>Frasno (El)</v>
          </cell>
          <cell r="D34" t="str">
            <v>CRA</v>
          </cell>
          <cell r="E34" t="str">
            <v>VICORT-ISUELA</v>
          </cell>
          <cell r="F34" t="str">
            <v>craelfrasno@educa.aragon.es</v>
          </cell>
          <cell r="G34" t="str">
            <v>ITINERARIO B</v>
          </cell>
        </row>
        <row r="35">
          <cell r="A35">
            <v>50010946</v>
          </cell>
          <cell r="B35" t="str">
            <v>Zaragoza</v>
          </cell>
          <cell r="C35" t="str">
            <v>Zaragoza</v>
          </cell>
          <cell r="D35" t="str">
            <v>IES</v>
          </cell>
          <cell r="E35" t="str">
            <v>ANDALÁN</v>
          </cell>
          <cell r="F35" t="str">
            <v>iesandzaragoza@educa.aragon.es</v>
          </cell>
          <cell r="G35" t="str">
            <v>ITINERARIO B</v>
          </cell>
        </row>
        <row r="36">
          <cell r="A36">
            <v>50011069</v>
          </cell>
          <cell r="B36" t="str">
            <v>Zaragoza</v>
          </cell>
          <cell r="C36" t="str">
            <v>Casetas</v>
          </cell>
          <cell r="D36" t="str">
            <v>IES</v>
          </cell>
          <cell r="E36" t="str">
            <v>ÁNGEL SANZ BRIZ</v>
          </cell>
          <cell r="F36" t="str">
            <v>iesasbcasetas@educa.aragon.es</v>
          </cell>
          <cell r="G36" t="str">
            <v>ITINERARIO B</v>
          </cell>
        </row>
        <row r="37">
          <cell r="A37">
            <v>44005177</v>
          </cell>
          <cell r="B37" t="str">
            <v>Teruel</v>
          </cell>
          <cell r="C37" t="str">
            <v>Alcañiz</v>
          </cell>
          <cell r="D37" t="str">
            <v>IES</v>
          </cell>
          <cell r="E37" t="str">
            <v>BAJO ARAGÓN</v>
          </cell>
          <cell r="F37" t="str">
            <v>iesalcaniz@educa.aragon.es</v>
          </cell>
          <cell r="G37" t="str">
            <v>ITINERARIO B</v>
          </cell>
        </row>
        <row r="38">
          <cell r="A38">
            <v>50009543</v>
          </cell>
          <cell r="B38" t="str">
            <v>Zaragoza</v>
          </cell>
          <cell r="C38" t="str">
            <v>Fuentes de Ebro</v>
          </cell>
          <cell r="D38" t="str">
            <v>IES</v>
          </cell>
          <cell r="E38" t="str">
            <v>BENJAMÍN JARNÉS</v>
          </cell>
          <cell r="F38" t="str">
            <v>iesfuentes@educa.aragon.es</v>
          </cell>
          <cell r="G38" t="str">
            <v>ITINERARIO B</v>
          </cell>
        </row>
        <row r="39">
          <cell r="A39">
            <v>50010533</v>
          </cell>
          <cell r="B39" t="str">
            <v>Zaragoza</v>
          </cell>
          <cell r="C39" t="str">
            <v>Almunia de Doña Godina (La)</v>
          </cell>
          <cell r="D39" t="str">
            <v>IES</v>
          </cell>
          <cell r="E39" t="str">
            <v>CABAÑAS</v>
          </cell>
          <cell r="F39" t="str">
            <v>iesalmunia@educa.aragon.es</v>
          </cell>
          <cell r="G39" t="str">
            <v>ITINERARIO B</v>
          </cell>
        </row>
        <row r="40">
          <cell r="A40">
            <v>50010284</v>
          </cell>
          <cell r="B40" t="str">
            <v>Zaragoza</v>
          </cell>
          <cell r="C40" t="str">
            <v>Daroca</v>
          </cell>
          <cell r="D40" t="str">
            <v>IES</v>
          </cell>
          <cell r="E40" t="str">
            <v>COMUNIDAD DE DAROCA</v>
          </cell>
          <cell r="F40" t="str">
            <v>iesdaroca@educa.aragon.es</v>
          </cell>
          <cell r="G40" t="str">
            <v>ITINERARIO B</v>
          </cell>
        </row>
        <row r="41">
          <cell r="A41">
            <v>50008125</v>
          </cell>
          <cell r="B41" t="str">
            <v>Zaragoza</v>
          </cell>
          <cell r="C41" t="str">
            <v>Zaragoza</v>
          </cell>
          <cell r="D41" t="str">
            <v>IES</v>
          </cell>
          <cell r="E41" t="str">
            <v>CORONA DE ARAGÓN</v>
          </cell>
          <cell r="F41" t="str">
            <v>iescorzaragoza@educa.aragon.es</v>
          </cell>
          <cell r="G41" t="str">
            <v>ITINERARIO B</v>
          </cell>
        </row>
        <row r="42">
          <cell r="A42">
            <v>50019500</v>
          </cell>
          <cell r="B42" t="str">
            <v>Zaragoza</v>
          </cell>
          <cell r="C42" t="str">
            <v>Zaragoza</v>
          </cell>
          <cell r="D42" t="str">
            <v>IES</v>
          </cell>
          <cell r="E42" t="str">
            <v>EL PICARRAL</v>
          </cell>
          <cell r="F42" t="str">
            <v>iespicarral@educa.aragon.es</v>
          </cell>
          <cell r="G42" t="str">
            <v>ITINERARIO B</v>
          </cell>
        </row>
        <row r="43">
          <cell r="A43">
            <v>50009211</v>
          </cell>
          <cell r="B43" t="str">
            <v>Zaragoza</v>
          </cell>
          <cell r="C43" t="str">
            <v>Zaragoza</v>
          </cell>
          <cell r="D43" t="str">
            <v>IES</v>
          </cell>
          <cell r="E43" t="str">
            <v>FÉLIX DE AZARA</v>
          </cell>
          <cell r="F43" t="str">
            <v>iesfazzaragoza@educa.aragon.es</v>
          </cell>
          <cell r="G43" t="str">
            <v>ITINERARIO B</v>
          </cell>
        </row>
        <row r="44">
          <cell r="A44">
            <v>50010302</v>
          </cell>
          <cell r="B44" t="str">
            <v>Zaragoza</v>
          </cell>
          <cell r="C44" t="str">
            <v>Zaragoza</v>
          </cell>
          <cell r="D44" t="str">
            <v>IES</v>
          </cell>
          <cell r="E44" t="str">
            <v>FRANCISCO GRANDE COVIÁN</v>
          </cell>
          <cell r="F44" t="str">
            <v>iesfgczaragoza@educa.aragon.es</v>
          </cell>
          <cell r="G44" t="str">
            <v>ITINERARIO B</v>
          </cell>
        </row>
        <row r="45">
          <cell r="A45">
            <v>44005116</v>
          </cell>
          <cell r="B45" t="str">
            <v>Teruel</v>
          </cell>
          <cell r="C45" t="str">
            <v>Mora de Rubielos</v>
          </cell>
          <cell r="D45" t="str">
            <v>IES</v>
          </cell>
          <cell r="E45" t="str">
            <v>GÚDAR-JAVALAMBRE</v>
          </cell>
          <cell r="F45" t="str">
            <v>iesmora@educa.aragon.es</v>
          </cell>
          <cell r="G45" t="str">
            <v>ITINERARIO B</v>
          </cell>
        </row>
        <row r="46">
          <cell r="A46">
            <v>50011732</v>
          </cell>
          <cell r="B46" t="str">
            <v>Zaragoza</v>
          </cell>
          <cell r="C46" t="str">
            <v>Caspe</v>
          </cell>
          <cell r="D46" t="str">
            <v>IES</v>
          </cell>
          <cell r="E46" t="str">
            <v>MAR DE ARAGÓN</v>
          </cell>
          <cell r="F46" t="str">
            <v>iescaspe@educa.aragon.es</v>
          </cell>
          <cell r="G46" t="str">
            <v>ITINERARIO B</v>
          </cell>
        </row>
        <row r="47">
          <cell r="A47">
            <v>50008642</v>
          </cell>
          <cell r="B47" t="str">
            <v>Zaragoza</v>
          </cell>
          <cell r="C47" t="str">
            <v>Zaragoza</v>
          </cell>
          <cell r="D47" t="str">
            <v>IES</v>
          </cell>
          <cell r="E47" t="str">
            <v>MARÍA MOLINER</v>
          </cell>
          <cell r="F47" t="str">
            <v>iesmmozaragoza@educa.aragon.es</v>
          </cell>
          <cell r="G47" t="str">
            <v>ITINERARIO B</v>
          </cell>
        </row>
        <row r="48">
          <cell r="A48">
            <v>44004598</v>
          </cell>
          <cell r="B48" t="str">
            <v>Teruel</v>
          </cell>
          <cell r="C48" t="str">
            <v>Valderrobres</v>
          </cell>
          <cell r="D48" t="str">
            <v>IES</v>
          </cell>
          <cell r="E48" t="str">
            <v>MATARRAÑA</v>
          </cell>
          <cell r="F48" t="str">
            <v>iesvalderrobres@educa.aragon.es</v>
          </cell>
          <cell r="G48" t="str">
            <v>ITINERARIO B</v>
          </cell>
        </row>
        <row r="49">
          <cell r="A49">
            <v>50010958</v>
          </cell>
          <cell r="B49" t="str">
            <v>Zaragoza</v>
          </cell>
          <cell r="C49" t="str">
            <v>Zaragoza</v>
          </cell>
          <cell r="D49" t="str">
            <v>IES</v>
          </cell>
          <cell r="E49" t="str">
            <v>MIGUEL DE MOLINOS</v>
          </cell>
          <cell r="F49" t="str">
            <v>iesmimozaragoza@educa.aragon.es</v>
          </cell>
          <cell r="G49" t="str">
            <v>ITINERARIO B</v>
          </cell>
        </row>
        <row r="50">
          <cell r="A50">
            <v>22005030</v>
          </cell>
          <cell r="B50" t="str">
            <v>Huesca</v>
          </cell>
          <cell r="C50" t="str">
            <v>Sariñena</v>
          </cell>
          <cell r="D50" t="str">
            <v>IES</v>
          </cell>
          <cell r="E50" t="str">
            <v>MONEGROS-GASPAR LAX</v>
          </cell>
          <cell r="F50" t="str">
            <v>iessarinena@educa.aragon.es</v>
          </cell>
          <cell r="G50" t="str">
            <v>ITINERARIO B</v>
          </cell>
        </row>
        <row r="51">
          <cell r="A51">
            <v>22006101</v>
          </cell>
          <cell r="B51" t="str">
            <v>Huesca</v>
          </cell>
          <cell r="C51" t="str">
            <v>Grañén</v>
          </cell>
          <cell r="D51" t="str">
            <v>IES</v>
          </cell>
          <cell r="E51" t="str">
            <v>MONTES NEGROS</v>
          </cell>
          <cell r="F51" t="str">
            <v>iesgranen@educa.aragon.es</v>
          </cell>
          <cell r="G51" t="str">
            <v>ITINERARIO B</v>
          </cell>
        </row>
        <row r="52">
          <cell r="A52">
            <v>50009178</v>
          </cell>
          <cell r="B52" t="str">
            <v>Zaragoza</v>
          </cell>
          <cell r="C52" t="str">
            <v>Zaragoza</v>
          </cell>
          <cell r="D52" t="str">
            <v>IES</v>
          </cell>
          <cell r="E52" t="str">
            <v>PABLO GARGALLO</v>
          </cell>
          <cell r="F52" t="str">
            <v>iespagazaragoza@educa.aragon.es</v>
          </cell>
          <cell r="G52" t="str">
            <v>ITINERARIO B</v>
          </cell>
        </row>
        <row r="53">
          <cell r="A53">
            <v>44004239</v>
          </cell>
          <cell r="B53" t="str">
            <v>Teruel</v>
          </cell>
          <cell r="C53" t="str">
            <v>Híjar</v>
          </cell>
          <cell r="D53" t="str">
            <v>IES</v>
          </cell>
          <cell r="E53" t="str">
            <v>PEDRO LAÍN ENTRALGO</v>
          </cell>
          <cell r="F53" t="str">
            <v>ieshijar@educa.aragon.es</v>
          </cell>
          <cell r="G53" t="str">
            <v>ITINERARIO B</v>
          </cell>
        </row>
        <row r="54">
          <cell r="A54">
            <v>50008186</v>
          </cell>
          <cell r="B54" t="str">
            <v>Zaragoza</v>
          </cell>
          <cell r="C54" t="str">
            <v>Zaragoza</v>
          </cell>
          <cell r="D54" t="str">
            <v>IES</v>
          </cell>
          <cell r="E54" t="str">
            <v>RAMÓN PIGNATELLI</v>
          </cell>
          <cell r="F54" t="str">
            <v>iespignatelli@educa.aragon.es</v>
          </cell>
          <cell r="G54" t="str">
            <v>ITINERARIO B</v>
          </cell>
        </row>
        <row r="55">
          <cell r="A55">
            <v>44004665</v>
          </cell>
          <cell r="B55" t="str">
            <v>Teruel</v>
          </cell>
          <cell r="C55" t="str">
            <v>Monreal del Campo</v>
          </cell>
          <cell r="D55" t="str">
            <v>IES</v>
          </cell>
          <cell r="E55" t="str">
            <v>SALVADOR VICTORIA</v>
          </cell>
          <cell r="F55" t="str">
            <v>iesmonreal@educa.aragon.es</v>
          </cell>
          <cell r="G55" t="str">
            <v>ITINERARIO B</v>
          </cell>
        </row>
        <row r="56">
          <cell r="A56">
            <v>44003211</v>
          </cell>
          <cell r="B56" t="str">
            <v>Teruel</v>
          </cell>
          <cell r="C56" t="str">
            <v>Teruel</v>
          </cell>
          <cell r="D56" t="str">
            <v>IES</v>
          </cell>
          <cell r="E56" t="str">
            <v>SANTA EMERENCIANA</v>
          </cell>
          <cell r="F56" t="str">
            <v>iessemteruel@educa.aragon.es</v>
          </cell>
          <cell r="G56" t="str">
            <v>ITINERARIO B</v>
          </cell>
        </row>
        <row r="57">
          <cell r="A57">
            <v>22002521</v>
          </cell>
          <cell r="B57" t="str">
            <v>Huesca</v>
          </cell>
          <cell r="C57" t="str">
            <v>Huesca</v>
          </cell>
          <cell r="D57" t="str">
            <v>IES</v>
          </cell>
          <cell r="E57" t="str">
            <v>SIERRA DE GUARA</v>
          </cell>
          <cell r="F57" t="str">
            <v>iessguhuesca@educa.aragon.es</v>
          </cell>
          <cell r="G57" t="str">
            <v>ITINERARIO B</v>
          </cell>
        </row>
        <row r="58">
          <cell r="A58">
            <v>44005128</v>
          </cell>
          <cell r="B58" t="str">
            <v>Teruel</v>
          </cell>
          <cell r="C58" t="str">
            <v>Cella</v>
          </cell>
          <cell r="D58" t="str">
            <v>IES</v>
          </cell>
          <cell r="E58" t="str">
            <v>SIERRA PALOMERA</v>
          </cell>
          <cell r="F58" t="str">
            <v>iescella@educa.aragon.es</v>
          </cell>
          <cell r="G58" t="str">
            <v>ITINERARIO B</v>
          </cell>
        </row>
        <row r="59">
          <cell r="A59">
            <v>44003235</v>
          </cell>
          <cell r="B59" t="str">
            <v>Teruel</v>
          </cell>
          <cell r="C59" t="str">
            <v>Teruel</v>
          </cell>
          <cell r="D59" t="str">
            <v>IES</v>
          </cell>
          <cell r="E59" t="str">
            <v>VEGA DEL TURIA</v>
          </cell>
          <cell r="F59" t="str">
            <v>iesvtteruel@educa.aragon.es</v>
          </cell>
          <cell r="G59" t="str">
            <v>ITINERARIO B</v>
          </cell>
        </row>
        <row r="60">
          <cell r="A60">
            <v>50006414</v>
          </cell>
          <cell r="B60" t="str">
            <v>Zaragoza</v>
          </cell>
          <cell r="C60" t="str">
            <v>Zaragoza</v>
          </cell>
          <cell r="D60" t="str">
            <v>IES</v>
          </cell>
          <cell r="E60" t="str">
            <v>VIRGEN DEL PILAR</v>
          </cell>
          <cell r="F60" t="str">
            <v>iesvdpzaragoza@educa.aragon.es</v>
          </cell>
          <cell r="G60" t="str">
            <v>ITINERARIO B</v>
          </cell>
        </row>
        <row r="61">
          <cell r="A61">
            <v>50011252</v>
          </cell>
          <cell r="B61" t="str">
            <v>Zaragoza</v>
          </cell>
          <cell r="C61" t="str">
            <v>Ateca</v>
          </cell>
          <cell r="D61" t="str">
            <v>IES</v>
          </cell>
          <cell r="E61" t="str">
            <v>ZAURÍN</v>
          </cell>
          <cell r="F61" t="str">
            <v>iesateca@educa.aragon.es</v>
          </cell>
          <cell r="G61" t="str">
            <v>ITINERARIO B</v>
          </cell>
        </row>
        <row r="62">
          <cell r="A62">
            <v>50011690</v>
          </cell>
          <cell r="B62" t="str">
            <v>Zaragoza</v>
          </cell>
          <cell r="C62" t="str">
            <v>Sádaba</v>
          </cell>
          <cell r="D62" t="str">
            <v>S.IES</v>
          </cell>
          <cell r="E62" t="str">
            <v>REYES CATÓLICOS</v>
          </cell>
          <cell r="F62" t="str">
            <v>iessadaba@educa.aragon.es</v>
          </cell>
          <cell r="G62" t="str">
            <v>ITINERARIO B</v>
          </cell>
        </row>
        <row r="63">
          <cell r="A63">
            <v>50005951</v>
          </cell>
          <cell r="B63" t="str">
            <v>Zaragoza</v>
          </cell>
          <cell r="C63" t="str">
            <v>Zaragoza</v>
          </cell>
          <cell r="D63" t="str">
            <v>CEIP</v>
          </cell>
          <cell r="E63" t="str">
            <v>DOMINGO MIRAL</v>
          </cell>
          <cell r="F63" t="str">
            <v>cpdmizaragoza@educa.aragon.es</v>
          </cell>
          <cell r="G63" t="str">
            <v>ITINERARIO A</v>
          </cell>
        </row>
        <row r="64">
          <cell r="A64">
            <v>50005963</v>
          </cell>
          <cell r="B64" t="str">
            <v>Zaragoza</v>
          </cell>
          <cell r="C64" t="str">
            <v>Zaragoza</v>
          </cell>
          <cell r="D64" t="str">
            <v>CEIP</v>
          </cell>
          <cell r="E64" t="str">
            <v>FERNANDO EL CATÓLICO</v>
          </cell>
          <cell r="F64" t="str">
            <v>cpfeczaragoza@educa.aragon.es</v>
          </cell>
          <cell r="G64" t="str">
            <v>ITINERARIO A</v>
          </cell>
        </row>
        <row r="65">
          <cell r="A65">
            <v>50011801</v>
          </cell>
          <cell r="B65" t="str">
            <v>Zaragoza</v>
          </cell>
          <cell r="C65" t="str">
            <v>Zaragoza</v>
          </cell>
          <cell r="D65" t="str">
            <v>CEIP</v>
          </cell>
          <cell r="E65" t="str">
            <v>JOSÉ ANTONIO LABORDETA SUBÍAS</v>
          </cell>
          <cell r="F65" t="str">
            <v>cpjalzaragoza@educa.aragon.es</v>
          </cell>
          <cell r="G65" t="str">
            <v>ITINERARIO A</v>
          </cell>
        </row>
        <row r="66">
          <cell r="A66">
            <v>50006049</v>
          </cell>
          <cell r="B66" t="str">
            <v>Zaragoza</v>
          </cell>
          <cell r="C66" t="str">
            <v>Zaragoza</v>
          </cell>
          <cell r="D66" t="str">
            <v>CEIP</v>
          </cell>
          <cell r="E66" t="str">
            <v>JULIÁN SANZ IBÁÑEZ</v>
          </cell>
          <cell r="F66" t="str">
            <v>cpjsizaragoza@educa.aragon.es</v>
          </cell>
          <cell r="G66" t="str">
            <v>ITINERARIO A</v>
          </cell>
        </row>
        <row r="67">
          <cell r="A67">
            <v>50004077</v>
          </cell>
          <cell r="B67" t="str">
            <v>Zaragoza</v>
          </cell>
          <cell r="C67" t="str">
            <v>Ricla</v>
          </cell>
          <cell r="D67" t="str">
            <v>CEIP</v>
          </cell>
          <cell r="E67" t="str">
            <v>MAESTRO MONREAL</v>
          </cell>
          <cell r="F67" t="str">
            <v>cpricla@educa.aragon.es</v>
          </cell>
          <cell r="G67" t="str">
            <v>ITINERARIO A</v>
          </cell>
        </row>
        <row r="68">
          <cell r="A68">
            <v>22002338</v>
          </cell>
          <cell r="B68" t="str">
            <v>Huesca</v>
          </cell>
          <cell r="C68" t="str">
            <v>Huesca</v>
          </cell>
          <cell r="D68" t="str">
            <v>CEIP</v>
          </cell>
          <cell r="E68" t="str">
            <v>PÍO XII</v>
          </cell>
          <cell r="F68" t="str">
            <v>cppxhuesca@educa.aragon.es</v>
          </cell>
          <cell r="G68" t="str">
            <v>ITINERARIO A</v>
          </cell>
        </row>
        <row r="69">
          <cell r="A69">
            <v>50008691</v>
          </cell>
          <cell r="B69" t="str">
            <v>Zaragoza</v>
          </cell>
          <cell r="C69" t="str">
            <v>Zaragoza</v>
          </cell>
          <cell r="D69" t="str">
            <v>CEIP</v>
          </cell>
          <cell r="E69" t="str">
            <v>RAMIRO SOLÁNS</v>
          </cell>
          <cell r="F69" t="str">
            <v>cprsozaragoza@educa.aragon.es</v>
          </cell>
          <cell r="G69" t="str">
            <v>ITINERARIO A</v>
          </cell>
        </row>
        <row r="70">
          <cell r="A70">
            <v>50005914</v>
          </cell>
          <cell r="B70" t="str">
            <v>Zaragoza</v>
          </cell>
          <cell r="C70" t="str">
            <v>Zaragoza</v>
          </cell>
          <cell r="D70" t="str">
            <v>CEIP</v>
          </cell>
          <cell r="E70" t="str">
            <v>RECARTE Y ORNAT</v>
          </cell>
          <cell r="F70" t="str">
            <v>cpryozaragoza@educa.aragon.es</v>
          </cell>
          <cell r="G70" t="str">
            <v>ITINERARIO A</v>
          </cell>
        </row>
        <row r="71">
          <cell r="A71">
            <v>50009397</v>
          </cell>
          <cell r="B71" t="str">
            <v>Zaragoza</v>
          </cell>
          <cell r="C71" t="str">
            <v>Zaragoza</v>
          </cell>
          <cell r="D71" t="str">
            <v>CEIP</v>
          </cell>
          <cell r="E71" t="str">
            <v>TENERÍAS</v>
          </cell>
          <cell r="F71" t="str">
            <v>cptenzaragoza@educa.aragon.es</v>
          </cell>
          <cell r="G71" t="str">
            <v>ITINERARIO A</v>
          </cell>
        </row>
        <row r="72">
          <cell r="A72">
            <v>50009348</v>
          </cell>
          <cell r="B72" t="str">
            <v>Zaragoza</v>
          </cell>
          <cell r="C72" t="str">
            <v>Zaragoza</v>
          </cell>
          <cell r="D72" t="str">
            <v>IES</v>
          </cell>
          <cell r="E72" t="str">
            <v>AVEMPACE</v>
          </cell>
          <cell r="F72" t="str">
            <v>iesavempace@educa.aragon.es</v>
          </cell>
          <cell r="G72" t="str">
            <v>ITINERARIO A</v>
          </cell>
        </row>
        <row r="73">
          <cell r="A73">
            <v>22004888</v>
          </cell>
          <cell r="B73" t="str">
            <v>Huesca</v>
          </cell>
          <cell r="C73" t="str">
            <v>Fraga</v>
          </cell>
          <cell r="D73" t="str">
            <v>IES</v>
          </cell>
          <cell r="E73" t="str">
            <v>BAJO CINCA</v>
          </cell>
          <cell r="F73" t="str">
            <v>iesbcfraga@educa.aragon.es</v>
          </cell>
          <cell r="G73" t="str">
            <v>ITINERARIO A</v>
          </cell>
        </row>
        <row r="74">
          <cell r="A74">
            <v>50009129</v>
          </cell>
          <cell r="B74" t="str">
            <v>Zaragoza</v>
          </cell>
          <cell r="C74" t="str">
            <v>Ejea de los Caballeros</v>
          </cell>
          <cell r="D74" t="str">
            <v>IES</v>
          </cell>
          <cell r="E74" t="str">
            <v>CINCO VILLAS</v>
          </cell>
          <cell r="F74" t="str">
            <v>iescvejea@educa.aragon.es</v>
          </cell>
          <cell r="G74" t="str">
            <v>ITINERARIO A</v>
          </cell>
        </row>
        <row r="75">
          <cell r="A75">
            <v>44005098</v>
          </cell>
          <cell r="B75" t="str">
            <v>Teruel</v>
          </cell>
          <cell r="C75" t="str">
            <v>Alcorisa</v>
          </cell>
          <cell r="D75" t="str">
            <v>IES</v>
          </cell>
          <cell r="E75" t="str">
            <v>DAMIÁN FORMENT</v>
          </cell>
          <cell r="F75" t="str">
            <v>iesalcorisate@educa.aragon.es</v>
          </cell>
          <cell r="G75" t="str">
            <v>ITINERARIO A</v>
          </cell>
        </row>
        <row r="76">
          <cell r="A76">
            <v>50008459</v>
          </cell>
          <cell r="B76" t="str">
            <v>Zaragoza</v>
          </cell>
          <cell r="C76" t="str">
            <v>Zaragoza</v>
          </cell>
          <cell r="D76" t="str">
            <v>IES</v>
          </cell>
          <cell r="E76" t="str">
            <v>EL PORTILLO</v>
          </cell>
          <cell r="F76" t="str">
            <v>iesporzaragoza@educa.aragon.es</v>
          </cell>
          <cell r="G76" t="str">
            <v>ITINERARIO A</v>
          </cell>
        </row>
        <row r="77">
          <cell r="A77">
            <v>44004550</v>
          </cell>
          <cell r="B77" t="str">
            <v>Teruel</v>
          </cell>
          <cell r="C77" t="str">
            <v>Utrillas</v>
          </cell>
          <cell r="D77" t="str">
            <v>IES</v>
          </cell>
          <cell r="E77" t="str">
            <v>FERNANDO LÁZARO CARRETER</v>
          </cell>
          <cell r="F77" t="str">
            <v>iesutrillas@educa.aragon.es</v>
          </cell>
          <cell r="G77" t="str">
            <v>ITINERARIO A</v>
          </cell>
        </row>
        <row r="78">
          <cell r="A78">
            <v>50009166</v>
          </cell>
          <cell r="B78" t="str">
            <v>Zaragoza</v>
          </cell>
          <cell r="C78" t="str">
            <v>Zaragoza</v>
          </cell>
          <cell r="D78" t="str">
            <v>IES</v>
          </cell>
          <cell r="E78" t="str">
            <v>JOSÉ MANUEL BLECUA</v>
          </cell>
          <cell r="F78" t="str">
            <v>iesjmbzaragoza@educa.aragon.es</v>
          </cell>
          <cell r="G78" t="str">
            <v>ITINERARIO A</v>
          </cell>
        </row>
        <row r="79">
          <cell r="A79">
            <v>50001167</v>
          </cell>
          <cell r="B79" t="str">
            <v>Zaragoza</v>
          </cell>
          <cell r="C79" t="str">
            <v>Calatayud</v>
          </cell>
          <cell r="D79" t="str">
            <v>IES</v>
          </cell>
          <cell r="E79" t="str">
            <v>LEONARDO DE CHABACIER</v>
          </cell>
          <cell r="F79" t="str">
            <v>ieslchcalatayud@educa.aragon.es</v>
          </cell>
          <cell r="G79" t="str">
            <v>ITINERARIO A</v>
          </cell>
        </row>
        <row r="80">
          <cell r="A80">
            <v>22004773</v>
          </cell>
          <cell r="B80" t="str">
            <v>Huesca</v>
          </cell>
          <cell r="C80" t="str">
            <v>Huesca</v>
          </cell>
          <cell r="D80" t="str">
            <v>IES</v>
          </cell>
          <cell r="E80" t="str">
            <v>LUCAS MALLADA</v>
          </cell>
          <cell r="F80" t="str">
            <v>ieslmahuesca@educa.aragon.es</v>
          </cell>
          <cell r="G80" t="str">
            <v>ITINERARIO A</v>
          </cell>
        </row>
        <row r="81">
          <cell r="A81">
            <v>50010995</v>
          </cell>
          <cell r="B81" t="str">
            <v>Zaragoza</v>
          </cell>
          <cell r="C81" t="str">
            <v>Zaragoza</v>
          </cell>
          <cell r="D81" t="str">
            <v>IES</v>
          </cell>
          <cell r="E81" t="str">
            <v>MEDINA ALBAIDA</v>
          </cell>
          <cell r="F81" t="str">
            <v>iesmalzaragoza@educa.aragon.es</v>
          </cell>
          <cell r="G81" t="str">
            <v>ITINERARIO A</v>
          </cell>
        </row>
        <row r="82">
          <cell r="A82">
            <v>50008174</v>
          </cell>
          <cell r="B82" t="str">
            <v>Zaragoza</v>
          </cell>
          <cell r="C82" t="str">
            <v>Zaragoza</v>
          </cell>
          <cell r="D82" t="str">
            <v>IES</v>
          </cell>
          <cell r="E82" t="str">
            <v>MIGUEL SERVET</v>
          </cell>
          <cell r="F82" t="str">
            <v>iesmsezaragoza@educa.aragon.es</v>
          </cell>
          <cell r="G82" t="str">
            <v>ITINERARIO A</v>
          </cell>
        </row>
        <row r="83">
          <cell r="A83">
            <v>50010144</v>
          </cell>
          <cell r="B83" t="str">
            <v>Zaragoza</v>
          </cell>
          <cell r="C83" t="str">
            <v>Zaragoza</v>
          </cell>
          <cell r="D83" t="str">
            <v>IES</v>
          </cell>
          <cell r="E83" t="str">
            <v>PABLO SERRANO</v>
          </cell>
          <cell r="F83" t="str">
            <v>iespsezaragoza@educa.aragon.es</v>
          </cell>
          <cell r="G83" t="str">
            <v>ITINERARIO A</v>
          </cell>
        </row>
        <row r="84">
          <cell r="A84">
            <v>50011550</v>
          </cell>
          <cell r="B84" t="str">
            <v>Zaragoza</v>
          </cell>
          <cell r="C84" t="str">
            <v>Zaragoza</v>
          </cell>
          <cell r="D84" t="str">
            <v>IES</v>
          </cell>
          <cell r="E84" t="str">
            <v>RAMÓN Y CAJAL</v>
          </cell>
          <cell r="F84" t="str">
            <v>iesryczaragoza@educa.aragon.es</v>
          </cell>
          <cell r="G84" t="str">
            <v>ITINERARIO A</v>
          </cell>
        </row>
        <row r="85">
          <cell r="A85">
            <v>50011008</v>
          </cell>
          <cell r="B85" t="str">
            <v>Zaragoza</v>
          </cell>
          <cell r="C85" t="str">
            <v>Épila</v>
          </cell>
          <cell r="D85" t="str">
            <v>IES</v>
          </cell>
          <cell r="E85" t="str">
            <v>RODANAS</v>
          </cell>
          <cell r="F85" t="str">
            <v>iesepila@educa.aragon.es</v>
          </cell>
          <cell r="G85" t="str">
            <v>ITINERARIO 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 PROA+"/>
      <sheetName val="OBJETIVOS"/>
      <sheetName val="DATOS"/>
      <sheetName val="ALUMNADO"/>
      <sheetName val="INDICADORES"/>
      <sheetName val="RC Compromisos"/>
      <sheetName val="1C"/>
      <sheetName val="3C "/>
      <sheetName val="4C "/>
      <sheetName val="5C"/>
      <sheetName val="6C"/>
      <sheetName val="7C y 8C"/>
      <sheetName val="Resumen 7y8C"/>
      <sheetName val="Equipo directivo 7y8C"/>
      <sheetName val="Inspección educación 7y8C"/>
      <sheetName val="9C"/>
      <sheetName val="Equipo directivo 9C"/>
      <sheetName val="13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1">
          <cell r="F21" t="e">
            <v>#DIV/0!</v>
          </cell>
          <cell r="G21" t="e">
            <v>#DIV/0!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6"/>
  <sheetViews>
    <sheetView showGridLines="0" workbookViewId="0">
      <selection activeCell="C4" sqref="C4"/>
    </sheetView>
  </sheetViews>
  <sheetFormatPr baseColWidth="10" defaultRowHeight="15" x14ac:dyDescent="0.25"/>
  <cols>
    <col min="1" max="1" width="11.42578125" style="33"/>
    <col min="2" max="2" width="21.85546875" style="33" bestFit="1" customWidth="1"/>
    <col min="3" max="3" width="37" style="33" customWidth="1"/>
    <col min="4" max="16384" width="11.42578125" style="33"/>
  </cols>
  <sheetData>
    <row r="1" spans="1:9" ht="15.75" thickBot="1" x14ac:dyDescent="0.3"/>
    <row r="2" spans="1:9" ht="39.75" customHeight="1" thickBot="1" x14ac:dyDescent="0.3">
      <c r="B2" s="486" t="s">
        <v>462</v>
      </c>
      <c r="C2" s="487"/>
    </row>
    <row r="3" spans="1:9" s="386" customFormat="1" ht="20.25" customHeight="1" thickBot="1" x14ac:dyDescent="0.3">
      <c r="B3" s="387"/>
      <c r="C3" s="387"/>
      <c r="D3" s="387"/>
      <c r="E3" s="387"/>
      <c r="F3" s="387"/>
      <c r="I3" s="33"/>
    </row>
    <row r="4" spans="1:9" ht="35.1" customHeight="1" thickBot="1" x14ac:dyDescent="0.3">
      <c r="B4" s="388" t="s">
        <v>328</v>
      </c>
      <c r="C4" s="334"/>
    </row>
    <row r="5" spans="1:9" ht="35.1" customHeight="1" x14ac:dyDescent="0.25">
      <c r="B5" s="389" t="s">
        <v>297</v>
      </c>
      <c r="C5" s="335" t="str">
        <f>IFERROR(VLOOKUP(C4,IDENTIFICACION2,6,FALSE),"")</f>
        <v/>
      </c>
    </row>
    <row r="6" spans="1:9" ht="35.1" customHeight="1" x14ac:dyDescent="0.25">
      <c r="B6" s="390" t="s">
        <v>298</v>
      </c>
      <c r="C6" s="311" t="str">
        <f>IFERROR(VLOOKUP(C4,IDENTIFICACION2,3,FALSE),"")</f>
        <v/>
      </c>
    </row>
    <row r="7" spans="1:9" ht="35.1" customHeight="1" x14ac:dyDescent="0.25">
      <c r="B7" s="390" t="s">
        <v>299</v>
      </c>
      <c r="C7" s="311" t="str">
        <f>IFERROR(VLOOKUP(C4,IDENTIFICACION2,2,FALSE),"")</f>
        <v/>
      </c>
    </row>
    <row r="8" spans="1:9" ht="35.1" customHeight="1" x14ac:dyDescent="0.25">
      <c r="B8" s="390" t="s">
        <v>300</v>
      </c>
      <c r="C8" s="311" t="str">
        <f>IFERROR(VLOOKUP(C4,IDENTIFICACION2,7,FALSE),"")</f>
        <v/>
      </c>
    </row>
    <row r="9" spans="1:9" ht="35.1" customHeight="1" x14ac:dyDescent="0.25">
      <c r="A9" s="391"/>
      <c r="B9" s="392" t="s">
        <v>551</v>
      </c>
      <c r="C9" s="220"/>
    </row>
    <row r="10" spans="1:9" ht="35.1" customHeight="1" x14ac:dyDescent="0.25">
      <c r="A10" s="386"/>
      <c r="B10" s="393" t="s">
        <v>552</v>
      </c>
      <c r="C10" s="309"/>
    </row>
    <row r="11" spans="1:9" ht="35.1" customHeight="1" x14ac:dyDescent="0.25">
      <c r="B11" s="392" t="s">
        <v>550</v>
      </c>
      <c r="C11" s="309"/>
    </row>
    <row r="12" spans="1:9" ht="35.1" customHeight="1" thickBot="1" x14ac:dyDescent="0.3">
      <c r="B12" s="394" t="s">
        <v>553</v>
      </c>
      <c r="C12" s="310"/>
    </row>
    <row r="13" spans="1:9" ht="15.75" thickBot="1" x14ac:dyDescent="0.3"/>
    <row r="14" spans="1:9" ht="15" customHeight="1" x14ac:dyDescent="0.25">
      <c r="B14" s="483" t="s">
        <v>501</v>
      </c>
      <c r="C14" s="480"/>
    </row>
    <row r="15" spans="1:9" x14ac:dyDescent="0.25">
      <c r="B15" s="484"/>
      <c r="C15" s="481"/>
    </row>
    <row r="16" spans="1:9" x14ac:dyDescent="0.25">
      <c r="B16" s="484"/>
      <c r="C16" s="481"/>
    </row>
    <row r="17" spans="2:7" ht="15.75" thickBot="1" x14ac:dyDescent="0.3">
      <c r="B17" s="485"/>
      <c r="C17" s="482"/>
    </row>
    <row r="26" spans="2:7" x14ac:dyDescent="0.25">
      <c r="G26" s="395"/>
    </row>
  </sheetData>
  <sheetProtection password="CC1B" sheet="1" objects="1" scenarios="1"/>
  <dataConsolidate/>
  <mergeCells count="3">
    <mergeCell ref="C14:C17"/>
    <mergeCell ref="B14:B17"/>
    <mergeCell ref="B2:C2"/>
  </mergeCells>
  <dataValidations count="1">
    <dataValidation allowBlank="1" showInputMessage="1" showErrorMessage="1" sqref="C7 C9:C10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="UTILICE LA LISTA DESPLEGABLE" promptTitle="OJO!">
          <x14:formula1>
            <xm:f>DATOS!$A$227:$A$334</xm:f>
          </x14:formula1>
          <xm:sqref>C4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K24"/>
  <sheetViews>
    <sheetView showGridLines="0" workbookViewId="0">
      <selection activeCell="A3" sqref="A3:XFD3"/>
    </sheetView>
  </sheetViews>
  <sheetFormatPr baseColWidth="10" defaultColWidth="10.85546875" defaultRowHeight="15" x14ac:dyDescent="0.25"/>
  <cols>
    <col min="1" max="1" width="5.85546875" style="25" customWidth="1"/>
    <col min="2" max="4" width="10.85546875" style="33"/>
    <col min="5" max="5" width="15.5703125" style="33" customWidth="1"/>
    <col min="6" max="6" width="12.7109375" style="25" customWidth="1"/>
    <col min="7" max="8" width="10.85546875" style="25"/>
    <col min="9" max="16384" width="10.85546875" style="33"/>
  </cols>
  <sheetData>
    <row r="3" spans="1:9" ht="15.75" x14ac:dyDescent="0.25">
      <c r="B3" s="385" t="s">
        <v>72</v>
      </c>
    </row>
    <row r="5" spans="1:9" x14ac:dyDescent="0.25">
      <c r="F5" s="33"/>
    </row>
    <row r="6" spans="1:9" x14ac:dyDescent="0.25">
      <c r="B6" s="269" t="s">
        <v>37</v>
      </c>
      <c r="C6" s="269"/>
    </row>
    <row r="7" spans="1:9" x14ac:dyDescent="0.25">
      <c r="B7" s="270"/>
      <c r="C7" s="270"/>
    </row>
    <row r="8" spans="1:9" x14ac:dyDescent="0.25">
      <c r="F8" s="25" t="s">
        <v>40</v>
      </c>
      <c r="G8" s="25" t="s">
        <v>41</v>
      </c>
      <c r="H8" s="25" t="s">
        <v>42</v>
      </c>
    </row>
    <row r="9" spans="1:9" x14ac:dyDescent="0.25">
      <c r="A9" s="25" t="s">
        <v>3</v>
      </c>
      <c r="B9" s="33" t="s">
        <v>39</v>
      </c>
      <c r="F9" s="19">
        <v>0.5</v>
      </c>
      <c r="G9" s="19">
        <v>0.6</v>
      </c>
      <c r="H9" s="19">
        <v>0.7</v>
      </c>
      <c r="I9" s="33" t="s">
        <v>81</v>
      </c>
    </row>
    <row r="11" spans="1:9" x14ac:dyDescent="0.25">
      <c r="A11" s="25" t="s">
        <v>45</v>
      </c>
      <c r="B11" s="33" t="s">
        <v>242</v>
      </c>
      <c r="F11" s="22"/>
      <c r="G11" s="22"/>
      <c r="H11" s="22"/>
      <c r="I11" s="33" t="s">
        <v>77</v>
      </c>
    </row>
    <row r="12" spans="1:9" x14ac:dyDescent="0.25">
      <c r="A12" s="25" t="s">
        <v>46</v>
      </c>
      <c r="B12" s="33" t="s">
        <v>73</v>
      </c>
      <c r="F12" s="22"/>
      <c r="G12" s="22"/>
      <c r="H12" s="22"/>
      <c r="I12" s="33" t="s">
        <v>74</v>
      </c>
    </row>
    <row r="13" spans="1:9" x14ac:dyDescent="0.25">
      <c r="F13" s="271"/>
      <c r="G13" s="271"/>
      <c r="H13" s="271"/>
    </row>
    <row r="14" spans="1:9" x14ac:dyDescent="0.25">
      <c r="B14" s="33" t="s">
        <v>82</v>
      </c>
    </row>
    <row r="15" spans="1:9" x14ac:dyDescent="0.25">
      <c r="B15" s="33" t="s">
        <v>243</v>
      </c>
    </row>
    <row r="18" spans="1:11" x14ac:dyDescent="0.25">
      <c r="B18" s="272" t="s">
        <v>33</v>
      </c>
      <c r="C18" s="272"/>
      <c r="D18" s="272"/>
      <c r="E18" s="273" t="s">
        <v>34</v>
      </c>
      <c r="F18" s="274"/>
      <c r="G18" s="275" t="s">
        <v>189</v>
      </c>
      <c r="H18" s="276"/>
    </row>
    <row r="20" spans="1:11" ht="15.75" x14ac:dyDescent="0.25">
      <c r="A20" s="25" t="s">
        <v>79</v>
      </c>
      <c r="B20" s="277" t="s">
        <v>78</v>
      </c>
      <c r="F20" s="20" t="str">
        <f>IFERROR(F11/F12,"")</f>
        <v/>
      </c>
      <c r="G20" s="20" t="str">
        <f t="shared" ref="G20:H20" si="0">IFERROR(G11/G12,"")</f>
        <v/>
      </c>
      <c r="H20" s="20" t="str">
        <f t="shared" si="0"/>
        <v/>
      </c>
      <c r="J20" s="33" t="s">
        <v>48</v>
      </c>
      <c r="K20" s="25" t="s">
        <v>49</v>
      </c>
    </row>
    <row r="22" spans="1:11" x14ac:dyDescent="0.25">
      <c r="B22" s="272" t="s">
        <v>35</v>
      </c>
      <c r="C22" s="272"/>
      <c r="D22" s="272"/>
      <c r="E22" s="272"/>
      <c r="F22" s="278"/>
      <c r="G22" s="274"/>
      <c r="H22" s="274" t="s">
        <v>36</v>
      </c>
      <c r="I22" s="273"/>
      <c r="J22" s="273"/>
    </row>
    <row r="24" spans="1:11" x14ac:dyDescent="0.25">
      <c r="B24" s="33" t="s">
        <v>51</v>
      </c>
      <c r="F24" s="20" t="str">
        <f>IFERROR(F20/F9,"")</f>
        <v/>
      </c>
      <c r="G24" s="20" t="str">
        <f t="shared" ref="G24:H24" si="1">IFERROR(G20/G9,"")</f>
        <v/>
      </c>
      <c r="H24" s="20" t="str">
        <f t="shared" si="1"/>
        <v/>
      </c>
      <c r="J24" s="33" t="s">
        <v>52</v>
      </c>
      <c r="K24" s="25" t="s">
        <v>80</v>
      </c>
    </row>
  </sheetData>
  <sheetProtection password="CC1B" sheet="1" objects="1" scenarios="1"/>
  <dataValidations count="1">
    <dataValidation type="whole" allowBlank="1" showInputMessage="1" showErrorMessage="1" sqref="F11:H12">
      <formula1>0</formula1>
      <formula2>1000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K24"/>
  <sheetViews>
    <sheetView showGridLines="0" workbookViewId="0">
      <selection activeCell="E28" sqref="E28"/>
    </sheetView>
  </sheetViews>
  <sheetFormatPr baseColWidth="10" defaultColWidth="10.85546875" defaultRowHeight="15" x14ac:dyDescent="0.25"/>
  <cols>
    <col min="1" max="1" width="5.85546875" style="25" customWidth="1"/>
    <col min="2" max="4" width="10.85546875" style="33"/>
    <col min="5" max="5" width="15.5703125" style="33" customWidth="1"/>
    <col min="6" max="6" width="12.7109375" style="25" customWidth="1"/>
    <col min="7" max="8" width="10.85546875" style="25"/>
    <col min="9" max="16384" width="10.85546875" style="33"/>
  </cols>
  <sheetData>
    <row r="3" spans="1:9" ht="15.75" x14ac:dyDescent="0.25">
      <c r="B3" s="385" t="s">
        <v>83</v>
      </c>
    </row>
    <row r="5" spans="1:9" x14ac:dyDescent="0.25">
      <c r="F5" s="33"/>
    </row>
    <row r="6" spans="1:9" x14ac:dyDescent="0.25">
      <c r="B6" s="269" t="s">
        <v>37</v>
      </c>
      <c r="C6" s="269"/>
    </row>
    <row r="7" spans="1:9" x14ac:dyDescent="0.25">
      <c r="B7" s="270"/>
      <c r="C7" s="270"/>
    </row>
    <row r="8" spans="1:9" x14ac:dyDescent="0.25">
      <c r="F8" s="25" t="s">
        <v>40</v>
      </c>
      <c r="G8" s="25" t="s">
        <v>41</v>
      </c>
      <c r="H8" s="25" t="s">
        <v>42</v>
      </c>
    </row>
    <row r="9" spans="1:9" x14ac:dyDescent="0.25">
      <c r="A9" s="25" t="s">
        <v>3</v>
      </c>
      <c r="B9" s="33" t="s">
        <v>39</v>
      </c>
      <c r="F9" s="19">
        <v>0.2</v>
      </c>
      <c r="G9" s="19">
        <v>0.3</v>
      </c>
      <c r="H9" s="19">
        <v>0.5</v>
      </c>
      <c r="I9" s="33" t="s">
        <v>85</v>
      </c>
    </row>
    <row r="11" spans="1:9" x14ac:dyDescent="0.25">
      <c r="A11" s="25" t="s">
        <v>45</v>
      </c>
      <c r="B11" s="33" t="s">
        <v>86</v>
      </c>
      <c r="F11" s="372">
        <f>IF('IDENTIFICACIÓN PROA+'!C8="ITINERARIO A",2,0)</f>
        <v>0</v>
      </c>
      <c r="G11" s="372"/>
      <c r="H11" s="372"/>
      <c r="I11" s="33" t="s">
        <v>77</v>
      </c>
    </row>
    <row r="12" spans="1:9" x14ac:dyDescent="0.25">
      <c r="A12" s="25" t="s">
        <v>46</v>
      </c>
      <c r="B12" s="33" t="s">
        <v>73</v>
      </c>
      <c r="F12" s="372">
        <f>'5C'!F12</f>
        <v>0</v>
      </c>
      <c r="G12" s="372"/>
      <c r="H12" s="372"/>
      <c r="I12" s="33" t="s">
        <v>74</v>
      </c>
    </row>
    <row r="13" spans="1:9" x14ac:dyDescent="0.25">
      <c r="F13" s="271" t="s">
        <v>236</v>
      </c>
      <c r="G13" s="271">
        <v>2</v>
      </c>
      <c r="H13" s="271"/>
    </row>
    <row r="14" spans="1:9" x14ac:dyDescent="0.25">
      <c r="B14" s="33" t="s">
        <v>82</v>
      </c>
      <c r="F14" s="25" t="s">
        <v>237</v>
      </c>
      <c r="G14" s="25">
        <v>0</v>
      </c>
    </row>
    <row r="18" spans="1:11" x14ac:dyDescent="0.25">
      <c r="B18" s="272" t="s">
        <v>33</v>
      </c>
      <c r="C18" s="272"/>
      <c r="D18" s="272"/>
      <c r="E18" s="273" t="s">
        <v>34</v>
      </c>
      <c r="F18" s="274"/>
      <c r="G18" s="275" t="s">
        <v>189</v>
      </c>
      <c r="H18" s="276"/>
    </row>
    <row r="20" spans="1:11" ht="15.75" x14ac:dyDescent="0.25">
      <c r="A20" s="25" t="s">
        <v>84</v>
      </c>
      <c r="B20" s="277" t="s">
        <v>87</v>
      </c>
      <c r="F20" s="20" t="str">
        <f>IFERROR(F11/F12,"")</f>
        <v/>
      </c>
      <c r="G20" s="20" t="str">
        <f t="shared" ref="G20:H20" si="0">IFERROR(G11/G12,"")</f>
        <v/>
      </c>
      <c r="H20" s="20" t="str">
        <f t="shared" si="0"/>
        <v/>
      </c>
      <c r="J20" s="33" t="s">
        <v>48</v>
      </c>
      <c r="K20" s="25" t="s">
        <v>49</v>
      </c>
    </row>
    <row r="22" spans="1:11" x14ac:dyDescent="0.25">
      <c r="B22" s="272" t="s">
        <v>35</v>
      </c>
      <c r="C22" s="272"/>
      <c r="D22" s="272"/>
      <c r="E22" s="272"/>
      <c r="F22" s="278"/>
      <c r="G22" s="274"/>
      <c r="H22" s="274" t="s">
        <v>36</v>
      </c>
      <c r="I22" s="273"/>
      <c r="J22" s="273"/>
    </row>
    <row r="24" spans="1:11" x14ac:dyDescent="0.25">
      <c r="B24" s="33" t="s">
        <v>51</v>
      </c>
      <c r="F24" s="20" t="str">
        <f>IFERROR(F20/F9,"")</f>
        <v/>
      </c>
      <c r="G24" s="20" t="str">
        <f t="shared" ref="G24:H24" si="1">IFERROR(G20/G9,"")</f>
        <v/>
      </c>
      <c r="H24" s="20" t="str">
        <f t="shared" si="1"/>
        <v/>
      </c>
      <c r="J24" s="33" t="s">
        <v>52</v>
      </c>
      <c r="K24" s="25" t="s">
        <v>88</v>
      </c>
    </row>
  </sheetData>
  <sheetProtection algorithmName="SHA-512" hashValue="CKEJdxa3CmmRyFyilVfXgGIiLxRMsuX7C7cmyByhVuW3otAovAsv7nuDsRZNzeNtohpAG7GavCDOLLuLJpe+Zg==" saltValue="YgGByJiCWBW62BuH8V5Bdg==" spinCount="100000" sheet="1" objects="1" scenarios="1"/>
  <dataValidations count="1">
    <dataValidation type="whole" allowBlank="1" showInputMessage="1" showErrorMessage="1" sqref="F11:H12">
      <formula1>0</formula1>
      <formula2>1000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M28"/>
  <sheetViews>
    <sheetView workbookViewId="0">
      <selection activeCell="G33" sqref="G33"/>
    </sheetView>
  </sheetViews>
  <sheetFormatPr baseColWidth="10" defaultColWidth="10.85546875" defaultRowHeight="15" x14ac:dyDescent="0.25"/>
  <cols>
    <col min="1" max="1" width="5.85546875" style="200" customWidth="1"/>
    <col min="2" max="4" width="10.85546875" style="1"/>
    <col min="5" max="5" width="15.5703125" style="1" customWidth="1"/>
    <col min="6" max="6" width="12.7109375" style="200" customWidth="1"/>
    <col min="7" max="7" width="10.85546875" style="200"/>
    <col min="8" max="16384" width="10.85546875" style="1"/>
  </cols>
  <sheetData>
    <row r="3" spans="1:13" ht="15.75" x14ac:dyDescent="0.25">
      <c r="B3" s="9" t="s">
        <v>89</v>
      </c>
    </row>
    <row r="5" spans="1:13" x14ac:dyDescent="0.25">
      <c r="F5" s="1"/>
    </row>
    <row r="6" spans="1:13" x14ac:dyDescent="0.25">
      <c r="B6" s="10" t="s">
        <v>37</v>
      </c>
      <c r="C6" s="10"/>
      <c r="M6" s="1" t="s">
        <v>167</v>
      </c>
    </row>
    <row r="7" spans="1:13" x14ac:dyDescent="0.25">
      <c r="B7" s="12"/>
      <c r="C7" s="12"/>
      <c r="F7" s="522" t="s">
        <v>40</v>
      </c>
      <c r="G7" s="522"/>
    </row>
    <row r="8" spans="1:13" x14ac:dyDescent="0.25">
      <c r="B8" s="12"/>
      <c r="C8" s="12"/>
    </row>
    <row r="10" spans="1:13" x14ac:dyDescent="0.25">
      <c r="A10" s="200" t="s">
        <v>3</v>
      </c>
      <c r="B10" s="1" t="s">
        <v>39</v>
      </c>
      <c r="F10" s="24"/>
      <c r="G10" s="24"/>
      <c r="H10" s="1" t="s">
        <v>200</v>
      </c>
    </row>
    <row r="11" spans="1:13" x14ac:dyDescent="0.25">
      <c r="F11" s="25"/>
      <c r="G11" s="25"/>
    </row>
    <row r="12" spans="1:13" x14ac:dyDescent="0.25">
      <c r="A12" s="200" t="s">
        <v>45</v>
      </c>
      <c r="F12" s="26"/>
      <c r="G12" s="26"/>
      <c r="H12" s="1" t="s">
        <v>199</v>
      </c>
    </row>
    <row r="13" spans="1:13" x14ac:dyDescent="0.25">
      <c r="A13" s="200" t="s">
        <v>46</v>
      </c>
      <c r="F13" s="26"/>
      <c r="G13" s="26"/>
      <c r="H13" s="1" t="s">
        <v>199</v>
      </c>
    </row>
    <row r="14" spans="1:13" x14ac:dyDescent="0.25">
      <c r="F14" s="13"/>
      <c r="G14" s="13"/>
    </row>
    <row r="15" spans="1:13" x14ac:dyDescent="0.25">
      <c r="B15" s="1" t="s">
        <v>82</v>
      </c>
    </row>
    <row r="19" spans="2:10" x14ac:dyDescent="0.25">
      <c r="B19" s="14" t="s">
        <v>33</v>
      </c>
      <c r="C19" s="14"/>
      <c r="D19" s="14"/>
      <c r="E19" s="15" t="s">
        <v>34</v>
      </c>
      <c r="F19" s="16"/>
      <c r="G19" s="21" t="s">
        <v>189</v>
      </c>
      <c r="H19" s="21"/>
    </row>
    <row r="20" spans="2:10" x14ac:dyDescent="0.25">
      <c r="F20" s="200" t="s">
        <v>164</v>
      </c>
      <c r="G20" s="200" t="s">
        <v>165</v>
      </c>
    </row>
    <row r="21" spans="2:10" ht="15.75" x14ac:dyDescent="0.25">
      <c r="B21" s="17" t="s">
        <v>166</v>
      </c>
      <c r="F21" s="20" t="e">
        <f>#REF!</f>
        <v>#REF!</v>
      </c>
      <c r="G21" s="20" t="e">
        <f>#REF!</f>
        <v>#REF!</v>
      </c>
      <c r="I21" s="1" t="s">
        <v>48</v>
      </c>
      <c r="J21" s="23" t="s">
        <v>168</v>
      </c>
    </row>
    <row r="23" spans="2:10" x14ac:dyDescent="0.25">
      <c r="B23" s="14" t="s">
        <v>35</v>
      </c>
      <c r="C23" s="14"/>
      <c r="D23" s="14"/>
      <c r="E23" s="14"/>
      <c r="F23" s="18"/>
      <c r="G23" s="16"/>
      <c r="H23" s="16" t="s">
        <v>36</v>
      </c>
      <c r="I23" s="15"/>
    </row>
    <row r="25" spans="2:10" x14ac:dyDescent="0.25">
      <c r="B25" s="1" t="s">
        <v>51</v>
      </c>
      <c r="F25" s="20" t="e">
        <f>F21</f>
        <v>#REF!</v>
      </c>
      <c r="G25" s="20" t="e">
        <f>G21</f>
        <v>#REF!</v>
      </c>
      <c r="I25" s="1" t="s">
        <v>52</v>
      </c>
      <c r="J25" s="1" t="s">
        <v>69</v>
      </c>
    </row>
    <row r="28" spans="2:10" x14ac:dyDescent="0.25">
      <c r="E28" s="200"/>
    </row>
  </sheetData>
  <mergeCells count="1">
    <mergeCell ref="F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X10"/>
  <sheetViews>
    <sheetView workbookViewId="0">
      <selection activeCell="D6" sqref="D6"/>
    </sheetView>
  </sheetViews>
  <sheetFormatPr baseColWidth="10" defaultColWidth="10.85546875" defaultRowHeight="15" x14ac:dyDescent="0.25"/>
  <cols>
    <col min="1" max="1" width="6.85546875" style="1" customWidth="1"/>
    <col min="2" max="2" width="54.28515625" style="1" customWidth="1"/>
    <col min="3" max="3" width="10.85546875" style="1"/>
    <col min="4" max="4" width="13.5703125" style="1" customWidth="1"/>
    <col min="5" max="5" width="14.42578125" style="1" customWidth="1"/>
    <col min="6" max="6" width="5.140625" style="1" customWidth="1"/>
    <col min="7" max="7" width="11.42578125" style="1" customWidth="1"/>
    <col min="8" max="8" width="3.42578125" style="1" customWidth="1"/>
    <col min="9" max="9" width="3.140625" style="1" customWidth="1"/>
    <col min="10" max="10" width="10.85546875" style="1"/>
    <col min="11" max="12" width="6.5703125" style="1" customWidth="1"/>
    <col min="13" max="13" width="9.5703125" style="1" customWidth="1"/>
    <col min="14" max="14" width="9.85546875" style="1" customWidth="1"/>
    <col min="15" max="15" width="6.5703125" style="1" customWidth="1"/>
    <col min="16" max="16" width="9.85546875" style="1" customWidth="1"/>
    <col min="17" max="18" width="6.5703125" style="1" customWidth="1"/>
    <col min="19" max="19" width="14.140625" style="1" customWidth="1"/>
    <col min="20" max="20" width="12.28515625" style="1" customWidth="1"/>
    <col min="21" max="21" width="10.85546875" style="1" customWidth="1"/>
    <col min="22" max="22" width="10" style="1" customWidth="1"/>
    <col min="23" max="23" width="9.85546875" style="1" customWidth="1"/>
    <col min="24" max="24" width="10.140625" style="1" customWidth="1"/>
    <col min="25" max="25" width="10.85546875" style="1" customWidth="1"/>
    <col min="26" max="16384" width="10.85546875" style="1"/>
  </cols>
  <sheetData>
    <row r="2" spans="2:24" x14ac:dyDescent="0.25">
      <c r="C2" s="11" t="s">
        <v>191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24" x14ac:dyDescent="0.25">
      <c r="B3" s="27" t="s">
        <v>90</v>
      </c>
      <c r="C3" s="85"/>
      <c r="D3" s="85"/>
      <c r="E3" s="86" t="s">
        <v>164</v>
      </c>
      <c r="F3" s="86"/>
      <c r="G3" s="86" t="s">
        <v>165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2:24" x14ac:dyDescent="0.25">
      <c r="B4" s="200" t="s">
        <v>163</v>
      </c>
      <c r="C4" s="87">
        <v>1</v>
      </c>
      <c r="D4" s="87">
        <v>0.75</v>
      </c>
      <c r="E4" s="88"/>
      <c r="F4" s="88"/>
      <c r="G4" s="87">
        <v>1</v>
      </c>
    </row>
    <row r="5" spans="2:24" x14ac:dyDescent="0.25">
      <c r="B5" s="30" t="s">
        <v>91</v>
      </c>
      <c r="C5" s="89" t="s">
        <v>92</v>
      </c>
      <c r="D5" s="90" t="s">
        <v>93</v>
      </c>
      <c r="E5" s="91" t="s">
        <v>94</v>
      </c>
      <c r="F5" s="33"/>
      <c r="G5" s="92" t="s">
        <v>95</v>
      </c>
    </row>
    <row r="6" spans="2:24" x14ac:dyDescent="0.25">
      <c r="B6" s="31" t="s">
        <v>96</v>
      </c>
      <c r="C6" s="81" t="e">
        <f>#REF!</f>
        <v>#REF!</v>
      </c>
      <c r="D6" s="81" t="e">
        <f>#REF!</f>
        <v>#REF!</v>
      </c>
      <c r="E6" s="82" t="e">
        <f>(C6*C$4+D6*D$4)/(C$4+D$4)</f>
        <v>#REF!</v>
      </c>
      <c r="F6" s="25"/>
      <c r="G6" s="81" t="e">
        <f>#REF!</f>
        <v>#REF!</v>
      </c>
      <c r="J6" s="1" t="s">
        <v>195</v>
      </c>
    </row>
    <row r="7" spans="2:24" ht="15.75" thickBot="1" x14ac:dyDescent="0.3">
      <c r="B7" s="31" t="s">
        <v>97</v>
      </c>
      <c r="C7" s="81" t="e">
        <f>#REF!</f>
        <v>#REF!</v>
      </c>
      <c r="D7" s="81" t="e">
        <f>#REF!</f>
        <v>#REF!</v>
      </c>
      <c r="E7" s="82" t="e">
        <f>(C7*C$4+D7*D$4)/(C$4+D$4)</f>
        <v>#REF!</v>
      </c>
      <c r="F7" s="25"/>
      <c r="G7" s="81" t="e">
        <f>#REF!</f>
        <v>#REF!</v>
      </c>
      <c r="J7" s="1" t="s">
        <v>196</v>
      </c>
    </row>
    <row r="8" spans="2:24" ht="15.75" thickBot="1" x14ac:dyDescent="0.3">
      <c r="B8" s="32" t="s">
        <v>94</v>
      </c>
      <c r="C8" s="33"/>
      <c r="D8" s="33"/>
      <c r="E8" s="83" t="e">
        <f>AVERAGE(E6:E7)</f>
        <v>#REF!</v>
      </c>
      <c r="F8" s="33"/>
      <c r="G8" s="84" t="e">
        <f>AVERAGE(G6:G7)</f>
        <v>#REF!</v>
      </c>
    </row>
    <row r="10" spans="2:24" ht="53.1" customHeight="1" x14ac:dyDescent="0.25">
      <c r="B10" s="523" t="s">
        <v>98</v>
      </c>
      <c r="C10" s="524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524"/>
      <c r="P10" s="524"/>
      <c r="Q10" s="524"/>
      <c r="R10" s="524"/>
      <c r="S10" s="524"/>
      <c r="T10" s="524"/>
      <c r="U10" s="524"/>
      <c r="V10" s="524"/>
      <c r="W10" s="524"/>
      <c r="X10" s="525"/>
    </row>
  </sheetData>
  <mergeCells count="1">
    <mergeCell ref="B10:X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Z33"/>
  <sheetViews>
    <sheetView workbookViewId="0">
      <selection activeCell="Q23" sqref="Q23:Q27"/>
    </sheetView>
  </sheetViews>
  <sheetFormatPr baseColWidth="10" defaultColWidth="10.85546875" defaultRowHeight="15" x14ac:dyDescent="0.25"/>
  <cols>
    <col min="1" max="1" width="1.7109375" style="1" customWidth="1"/>
    <col min="2" max="2" width="54.28515625" style="1" customWidth="1"/>
    <col min="3" max="3" width="10.85546875" style="1"/>
    <col min="4" max="4" width="5" style="1" customWidth="1"/>
    <col min="5" max="5" width="13.5703125" style="1" customWidth="1"/>
    <col min="6" max="6" width="12.5703125" style="1" customWidth="1"/>
    <col min="7" max="7" width="4.140625" style="1" customWidth="1"/>
    <col min="8" max="8" width="3.5703125" style="1" customWidth="1"/>
    <col min="9" max="9" width="3.42578125" style="1" customWidth="1"/>
    <col min="10" max="10" width="3.140625" style="1" customWidth="1"/>
    <col min="11" max="11" width="14.85546875" style="1" customWidth="1"/>
    <col min="12" max="13" width="6.5703125" style="1" customWidth="1"/>
    <col min="14" max="14" width="9.5703125" style="1" customWidth="1"/>
    <col min="15" max="15" width="12" style="1" customWidth="1"/>
    <col min="16" max="16" width="6.5703125" style="1" customWidth="1"/>
    <col min="17" max="17" width="12.42578125" style="1" customWidth="1"/>
    <col min="18" max="18" width="6.5703125" style="1" customWidth="1"/>
    <col min="19" max="19" width="7.42578125" style="1" customWidth="1"/>
    <col min="20" max="20" width="14.140625" style="1" customWidth="1"/>
    <col min="21" max="21" width="12.28515625" style="1" customWidth="1"/>
    <col min="22" max="22" width="5.7109375" style="1" customWidth="1"/>
    <col min="23" max="23" width="10.85546875" style="1" customWidth="1"/>
    <col min="24" max="24" width="10" style="1" customWidth="1"/>
    <col min="25" max="25" width="9.85546875" style="1" customWidth="1"/>
    <col min="26" max="26" width="10.140625" style="1" customWidth="1"/>
    <col min="27" max="27" width="10.85546875" style="1" customWidth="1"/>
    <col min="28" max="16384" width="10.85546875" style="1"/>
  </cols>
  <sheetData>
    <row r="2" spans="2:26" x14ac:dyDescent="0.25">
      <c r="B2" s="80" t="s">
        <v>99</v>
      </c>
      <c r="C2" s="34" t="s">
        <v>100</v>
      </c>
      <c r="D2" s="134"/>
      <c r="E2" s="135"/>
      <c r="F2" s="135"/>
      <c r="G2" s="136"/>
      <c r="H2" s="136"/>
      <c r="I2" s="136"/>
      <c r="J2" s="136"/>
      <c r="K2" s="137">
        <v>0</v>
      </c>
      <c r="L2" s="137">
        <v>0.25</v>
      </c>
      <c r="M2" s="137">
        <v>0.5</v>
      </c>
      <c r="N2" s="137">
        <v>0.75</v>
      </c>
      <c r="O2" s="137">
        <v>1</v>
      </c>
      <c r="P2" s="136" t="s">
        <v>192</v>
      </c>
      <c r="Q2" s="135"/>
      <c r="R2" s="135"/>
      <c r="S2" s="136"/>
      <c r="T2" s="138"/>
      <c r="U2" s="139"/>
      <c r="V2" s="139"/>
      <c r="W2" s="139"/>
    </row>
    <row r="3" spans="2:26" x14ac:dyDescent="0.25">
      <c r="C3" s="11" t="s">
        <v>189</v>
      </c>
      <c r="G3" s="1" t="s">
        <v>194</v>
      </c>
      <c r="K3" s="12"/>
      <c r="L3" s="39"/>
      <c r="M3" s="21"/>
      <c r="N3" s="40"/>
    </row>
    <row r="4" spans="2:26" x14ac:dyDescent="0.25">
      <c r="B4" s="41" t="s">
        <v>101</v>
      </c>
      <c r="C4" s="42" t="s">
        <v>92</v>
      </c>
      <c r="D4" s="43"/>
      <c r="E4" s="526" t="s">
        <v>102</v>
      </c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44"/>
      <c r="W4" s="527" t="s">
        <v>103</v>
      </c>
      <c r="X4" s="527"/>
      <c r="Y4" s="527"/>
      <c r="Z4" s="527"/>
    </row>
    <row r="5" spans="2:26" ht="15.95" customHeight="1" x14ac:dyDescent="0.25">
      <c r="B5" s="45"/>
      <c r="C5" s="46"/>
      <c r="D5" s="47"/>
      <c r="E5" s="46"/>
      <c r="F5" s="46"/>
      <c r="G5" s="48"/>
      <c r="H5" s="48"/>
      <c r="I5" s="48"/>
      <c r="J5" s="48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7"/>
      <c r="W5" s="46"/>
      <c r="X5" s="46"/>
      <c r="Y5" s="46"/>
      <c r="Z5" s="46"/>
    </row>
    <row r="6" spans="2:26" s="55" customFormat="1" ht="63" customHeight="1" x14ac:dyDescent="0.25">
      <c r="B6" s="49" t="s">
        <v>90</v>
      </c>
      <c r="C6" s="50" t="s">
        <v>104</v>
      </c>
      <c r="D6" s="51"/>
      <c r="E6" s="52" t="s">
        <v>105</v>
      </c>
      <c r="F6" s="201" t="s">
        <v>106</v>
      </c>
      <c r="G6" s="528" t="s">
        <v>198</v>
      </c>
      <c r="H6" s="529"/>
      <c r="I6" s="529"/>
      <c r="J6" s="530"/>
      <c r="K6" s="202" t="s">
        <v>107</v>
      </c>
      <c r="L6" s="531" t="s">
        <v>108</v>
      </c>
      <c r="M6" s="532"/>
      <c r="N6" s="532"/>
      <c r="O6" s="532"/>
      <c r="P6" s="532"/>
      <c r="Q6" s="532"/>
      <c r="R6" s="532"/>
      <c r="S6" s="533"/>
      <c r="T6" s="52" t="s">
        <v>109</v>
      </c>
      <c r="U6" s="53" t="s">
        <v>110</v>
      </c>
      <c r="V6" s="51"/>
      <c r="W6" s="52" t="s">
        <v>111</v>
      </c>
      <c r="X6" s="52" t="s">
        <v>112</v>
      </c>
      <c r="Y6" s="52" t="s">
        <v>113</v>
      </c>
      <c r="Z6" s="54" t="s">
        <v>114</v>
      </c>
    </row>
    <row r="7" spans="2:26" ht="35.450000000000003" customHeight="1" x14ac:dyDescent="0.25">
      <c r="B7" s="56" t="s">
        <v>115</v>
      </c>
      <c r="C7" s="57"/>
      <c r="D7" s="58"/>
      <c r="E7" s="57"/>
      <c r="F7" s="57"/>
      <c r="G7" s="59" t="s">
        <v>116</v>
      </c>
      <c r="H7" s="59" t="s">
        <v>3</v>
      </c>
      <c r="I7" s="59" t="s">
        <v>117</v>
      </c>
      <c r="J7" s="59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/>
      <c r="U7" s="57"/>
      <c r="V7" s="58"/>
      <c r="W7" s="57"/>
      <c r="X7" s="57"/>
      <c r="Y7" s="57"/>
      <c r="Z7" s="57"/>
    </row>
    <row r="8" spans="2:26" x14ac:dyDescent="0.25">
      <c r="B8" s="60" t="s">
        <v>128</v>
      </c>
      <c r="C8" s="57"/>
      <c r="D8" s="58"/>
      <c r="E8" s="57"/>
      <c r="F8" s="57"/>
      <c r="G8" s="57"/>
      <c r="H8" s="57"/>
      <c r="I8" s="57"/>
      <c r="J8" s="57"/>
      <c r="K8" s="57"/>
      <c r="L8" s="57" t="s">
        <v>129</v>
      </c>
      <c r="M8" s="57" t="s">
        <v>130</v>
      </c>
      <c r="N8" s="57" t="s">
        <v>131</v>
      </c>
      <c r="O8" s="57">
        <v>6.1</v>
      </c>
      <c r="P8" s="57" t="s">
        <v>132</v>
      </c>
      <c r="Q8" s="57">
        <v>7.1</v>
      </c>
      <c r="R8" s="57" t="s">
        <v>133</v>
      </c>
      <c r="S8" s="57"/>
      <c r="T8" s="57"/>
      <c r="U8" s="57"/>
      <c r="V8" s="58"/>
      <c r="W8" s="57"/>
      <c r="X8" s="57"/>
      <c r="Y8" s="57"/>
      <c r="Z8" s="57"/>
    </row>
    <row r="9" spans="2:26" x14ac:dyDescent="0.25">
      <c r="B9" s="61" t="s">
        <v>134</v>
      </c>
      <c r="C9" s="103"/>
      <c r="D9" s="104"/>
      <c r="E9" s="105"/>
      <c r="F9" s="105"/>
      <c r="G9" s="105"/>
      <c r="H9" s="105"/>
      <c r="I9" s="105"/>
      <c r="J9" s="105"/>
      <c r="K9" s="105"/>
      <c r="L9" s="106" t="s">
        <v>6</v>
      </c>
      <c r="M9" s="106" t="s">
        <v>6</v>
      </c>
      <c r="N9" s="106" t="s">
        <v>6</v>
      </c>
      <c r="O9" s="106" t="s">
        <v>6</v>
      </c>
      <c r="P9" s="106" t="s">
        <v>6</v>
      </c>
      <c r="Q9" s="106" t="s">
        <v>6</v>
      </c>
      <c r="R9" s="106" t="s">
        <v>6</v>
      </c>
      <c r="S9" s="106" t="s">
        <v>6</v>
      </c>
      <c r="T9" s="105"/>
      <c r="U9" s="107" t="str">
        <f>IFERROR(AVERAGE(E9:T9)," ")</f>
        <v xml:space="preserve"> </v>
      </c>
      <c r="V9" s="108"/>
      <c r="W9" s="109" t="s">
        <v>6</v>
      </c>
      <c r="X9" s="109" t="s">
        <v>6</v>
      </c>
      <c r="Y9" s="109" t="s">
        <v>6</v>
      </c>
      <c r="Z9" s="109" t="s">
        <v>6</v>
      </c>
    </row>
    <row r="10" spans="2:26" ht="30" x14ac:dyDescent="0.25">
      <c r="B10" s="61" t="s">
        <v>135</v>
      </c>
      <c r="C10" s="103"/>
      <c r="D10" s="104"/>
      <c r="E10" s="105"/>
      <c r="F10" s="105"/>
      <c r="G10" s="105"/>
      <c r="H10" s="105"/>
      <c r="I10" s="105"/>
      <c r="J10" s="105"/>
      <c r="K10" s="105"/>
      <c r="L10" s="106" t="s">
        <v>6</v>
      </c>
      <c r="M10" s="106" t="s">
        <v>6</v>
      </c>
      <c r="N10" s="106" t="s">
        <v>6</v>
      </c>
      <c r="O10" s="106" t="s">
        <v>6</v>
      </c>
      <c r="P10" s="106" t="s">
        <v>6</v>
      </c>
      <c r="Q10" s="106" t="s">
        <v>6</v>
      </c>
      <c r="R10" s="106" t="s">
        <v>6</v>
      </c>
      <c r="S10" s="106" t="s">
        <v>6</v>
      </c>
      <c r="T10" s="105"/>
      <c r="U10" s="107" t="str">
        <f>IFERROR(AVERAGE(E10:T10)," ")</f>
        <v xml:space="preserve"> </v>
      </c>
      <c r="V10" s="108"/>
      <c r="W10" s="109" t="s">
        <v>6</v>
      </c>
      <c r="X10" s="109" t="s">
        <v>6</v>
      </c>
      <c r="Y10" s="109" t="s">
        <v>6</v>
      </c>
      <c r="Z10" s="109" t="s">
        <v>6</v>
      </c>
    </row>
    <row r="11" spans="2:26" x14ac:dyDescent="0.25">
      <c r="B11" s="61" t="s">
        <v>136</v>
      </c>
      <c r="C11" s="103"/>
      <c r="D11" s="104"/>
      <c r="E11" s="105"/>
      <c r="F11" s="105"/>
      <c r="G11" s="105"/>
      <c r="H11" s="105"/>
      <c r="I11" s="105"/>
      <c r="J11" s="105"/>
      <c r="K11" s="105"/>
      <c r="L11" s="106" t="s">
        <v>6</v>
      </c>
      <c r="M11" s="106" t="s">
        <v>6</v>
      </c>
      <c r="N11" s="106" t="s">
        <v>6</v>
      </c>
      <c r="O11" s="106" t="s">
        <v>6</v>
      </c>
      <c r="P11" s="106" t="s">
        <v>6</v>
      </c>
      <c r="Q11" s="106" t="s">
        <v>6</v>
      </c>
      <c r="R11" s="106" t="s">
        <v>6</v>
      </c>
      <c r="S11" s="106" t="s">
        <v>6</v>
      </c>
      <c r="T11" s="105"/>
      <c r="U11" s="107" t="str">
        <f>IFERROR(AVERAGE(E11:T11)," ")</f>
        <v xml:space="preserve"> </v>
      </c>
      <c r="V11" s="108"/>
      <c r="W11" s="109" t="s">
        <v>6</v>
      </c>
      <c r="X11" s="109" t="s">
        <v>6</v>
      </c>
      <c r="Y11" s="109" t="s">
        <v>6</v>
      </c>
      <c r="Z11" s="109" t="s">
        <v>6</v>
      </c>
    </row>
    <row r="12" spans="2:26" x14ac:dyDescent="0.25">
      <c r="B12" s="61" t="s">
        <v>137</v>
      </c>
      <c r="C12" s="103"/>
      <c r="D12" s="104"/>
      <c r="E12" s="105"/>
      <c r="F12" s="105"/>
      <c r="G12" s="105"/>
      <c r="H12" s="105"/>
      <c r="I12" s="105"/>
      <c r="J12" s="105"/>
      <c r="K12" s="105"/>
      <c r="L12" s="106" t="s">
        <v>6</v>
      </c>
      <c r="M12" s="106" t="s">
        <v>6</v>
      </c>
      <c r="N12" s="106" t="s">
        <v>6</v>
      </c>
      <c r="O12" s="106" t="s">
        <v>6</v>
      </c>
      <c r="P12" s="106" t="s">
        <v>6</v>
      </c>
      <c r="Q12" s="106" t="s">
        <v>6</v>
      </c>
      <c r="R12" s="106" t="s">
        <v>6</v>
      </c>
      <c r="S12" s="106" t="s">
        <v>6</v>
      </c>
      <c r="T12" s="105"/>
      <c r="U12" s="107" t="str">
        <f>IFERROR(AVERAGE(E12:T12)," ")</f>
        <v xml:space="preserve"> </v>
      </c>
      <c r="V12" s="108"/>
      <c r="W12" s="110"/>
      <c r="X12" s="111" t="s">
        <v>6</v>
      </c>
      <c r="Y12" s="110"/>
      <c r="Z12" s="112" t="e">
        <f>AVERAGE(W12:Y12)</f>
        <v>#DIV/0!</v>
      </c>
    </row>
    <row r="13" spans="2:26" x14ac:dyDescent="0.25">
      <c r="B13" s="62" t="s">
        <v>138</v>
      </c>
      <c r="C13" s="103"/>
      <c r="D13" s="113"/>
      <c r="E13" s="105"/>
      <c r="F13" s="105"/>
      <c r="G13" s="105"/>
      <c r="H13" s="115"/>
      <c r="I13" s="115"/>
      <c r="J13" s="115"/>
      <c r="K13" s="105"/>
      <c r="L13" s="133">
        <f>L16</f>
        <v>0</v>
      </c>
      <c r="M13" s="133">
        <f>M17</f>
        <v>0</v>
      </c>
      <c r="N13" s="133">
        <f>N18</f>
        <v>0</v>
      </c>
      <c r="O13" s="106" t="s">
        <v>6</v>
      </c>
      <c r="P13" s="106" t="s">
        <v>6</v>
      </c>
      <c r="Q13" s="106" t="s">
        <v>6</v>
      </c>
      <c r="R13" s="106" t="s">
        <v>6</v>
      </c>
      <c r="S13" s="106" t="s">
        <v>6</v>
      </c>
      <c r="T13" s="105"/>
      <c r="U13" s="107">
        <f>IFERROR(AVERAGE(E13:T13)," ")</f>
        <v>0</v>
      </c>
      <c r="V13" s="116"/>
      <c r="W13" s="117" t="s">
        <v>6</v>
      </c>
      <c r="X13" s="117" t="s">
        <v>6</v>
      </c>
      <c r="Y13" s="117" t="s">
        <v>6</v>
      </c>
      <c r="Z13" s="117" t="s">
        <v>6</v>
      </c>
    </row>
    <row r="14" spans="2:26" x14ac:dyDescent="0.25">
      <c r="B14" s="63" t="s">
        <v>139</v>
      </c>
      <c r="C14" s="118"/>
      <c r="D14" s="119"/>
      <c r="E14" s="118" t="s">
        <v>6</v>
      </c>
      <c r="F14" s="118" t="s">
        <v>6</v>
      </c>
      <c r="G14" s="118" t="s">
        <v>6</v>
      </c>
      <c r="H14" s="118" t="s">
        <v>6</v>
      </c>
      <c r="I14" s="118" t="s">
        <v>6</v>
      </c>
      <c r="J14" s="118" t="s">
        <v>6</v>
      </c>
      <c r="K14" s="118" t="s">
        <v>6</v>
      </c>
      <c r="L14" s="118" t="s">
        <v>6</v>
      </c>
      <c r="M14" s="118" t="s">
        <v>6</v>
      </c>
      <c r="N14" s="118" t="s">
        <v>6</v>
      </c>
      <c r="O14" s="118" t="s">
        <v>6</v>
      </c>
      <c r="P14" s="118" t="s">
        <v>6</v>
      </c>
      <c r="Q14" s="118" t="s">
        <v>6</v>
      </c>
      <c r="R14" s="118" t="s">
        <v>6</v>
      </c>
      <c r="S14" s="118" t="s">
        <v>6</v>
      </c>
      <c r="T14" s="118" t="s">
        <v>6</v>
      </c>
      <c r="U14" s="118" t="s">
        <v>6</v>
      </c>
      <c r="V14" s="120"/>
      <c r="W14" s="118" t="s">
        <v>6</v>
      </c>
      <c r="X14" s="118" t="s">
        <v>6</v>
      </c>
      <c r="Y14" s="118" t="s">
        <v>6</v>
      </c>
      <c r="Z14" s="118" t="s">
        <v>6</v>
      </c>
    </row>
    <row r="15" spans="2:26" x14ac:dyDescent="0.25">
      <c r="B15" s="63" t="s">
        <v>140</v>
      </c>
      <c r="C15" s="118"/>
      <c r="D15" s="119"/>
      <c r="E15" s="118" t="s">
        <v>6</v>
      </c>
      <c r="F15" s="118" t="s">
        <v>6</v>
      </c>
      <c r="G15" s="118" t="s">
        <v>6</v>
      </c>
      <c r="H15" s="118" t="s">
        <v>6</v>
      </c>
      <c r="I15" s="118" t="s">
        <v>6</v>
      </c>
      <c r="J15" s="118" t="s">
        <v>6</v>
      </c>
      <c r="K15" s="118" t="s">
        <v>6</v>
      </c>
      <c r="L15" s="118" t="s">
        <v>6</v>
      </c>
      <c r="M15" s="118" t="s">
        <v>6</v>
      </c>
      <c r="N15" s="118" t="s">
        <v>6</v>
      </c>
      <c r="O15" s="118" t="s">
        <v>6</v>
      </c>
      <c r="P15" s="118" t="s">
        <v>6</v>
      </c>
      <c r="Q15" s="118" t="s">
        <v>6</v>
      </c>
      <c r="R15" s="118" t="s">
        <v>6</v>
      </c>
      <c r="S15" s="118" t="s">
        <v>6</v>
      </c>
      <c r="T15" s="118" t="s">
        <v>6</v>
      </c>
      <c r="U15" s="118" t="s">
        <v>6</v>
      </c>
      <c r="V15" s="120"/>
      <c r="W15" s="118" t="s">
        <v>6</v>
      </c>
      <c r="X15" s="118" t="s">
        <v>6</v>
      </c>
      <c r="Y15" s="118" t="s">
        <v>6</v>
      </c>
      <c r="Z15" s="118" t="s">
        <v>6</v>
      </c>
    </row>
    <row r="16" spans="2:26" x14ac:dyDescent="0.25">
      <c r="B16" s="63" t="s">
        <v>141</v>
      </c>
      <c r="C16" s="118"/>
      <c r="D16" s="119"/>
      <c r="E16" s="118" t="s">
        <v>6</v>
      </c>
      <c r="F16" s="118" t="s">
        <v>6</v>
      </c>
      <c r="G16" s="118" t="s">
        <v>6</v>
      </c>
      <c r="H16" s="118" t="s">
        <v>6</v>
      </c>
      <c r="I16" s="118" t="s">
        <v>6</v>
      </c>
      <c r="J16" s="118" t="s">
        <v>6</v>
      </c>
      <c r="K16" s="118" t="s">
        <v>6</v>
      </c>
      <c r="L16" s="121"/>
      <c r="M16" s="118"/>
      <c r="N16" s="118"/>
      <c r="O16" s="118" t="s">
        <v>6</v>
      </c>
      <c r="P16" s="118" t="s">
        <v>6</v>
      </c>
      <c r="Q16" s="118" t="s">
        <v>6</v>
      </c>
      <c r="R16" s="118" t="s">
        <v>6</v>
      </c>
      <c r="S16" s="118" t="s">
        <v>6</v>
      </c>
      <c r="T16" s="118" t="s">
        <v>6</v>
      </c>
      <c r="U16" s="118" t="s">
        <v>6</v>
      </c>
      <c r="V16" s="120"/>
      <c r="W16" s="118" t="s">
        <v>6</v>
      </c>
      <c r="X16" s="118" t="s">
        <v>6</v>
      </c>
      <c r="Y16" s="118" t="s">
        <v>6</v>
      </c>
      <c r="Z16" s="118" t="s">
        <v>6</v>
      </c>
    </row>
    <row r="17" spans="2:26" x14ac:dyDescent="0.25">
      <c r="B17" s="63" t="s">
        <v>142</v>
      </c>
      <c r="C17" s="118"/>
      <c r="D17" s="119"/>
      <c r="E17" s="118" t="s">
        <v>6</v>
      </c>
      <c r="F17" s="118" t="s">
        <v>6</v>
      </c>
      <c r="G17" s="118" t="s">
        <v>6</v>
      </c>
      <c r="H17" s="118" t="s">
        <v>6</v>
      </c>
      <c r="I17" s="118" t="s">
        <v>6</v>
      </c>
      <c r="J17" s="118" t="s">
        <v>6</v>
      </c>
      <c r="K17" s="118" t="s">
        <v>6</v>
      </c>
      <c r="L17" s="118"/>
      <c r="M17" s="121"/>
      <c r="N17" s="118"/>
      <c r="O17" s="118" t="s">
        <v>6</v>
      </c>
      <c r="P17" s="118" t="s">
        <v>6</v>
      </c>
      <c r="Q17" s="118" t="s">
        <v>6</v>
      </c>
      <c r="R17" s="118" t="s">
        <v>6</v>
      </c>
      <c r="S17" s="118" t="s">
        <v>6</v>
      </c>
      <c r="T17" s="118" t="s">
        <v>6</v>
      </c>
      <c r="U17" s="118" t="s">
        <v>6</v>
      </c>
      <c r="V17" s="120"/>
      <c r="W17" s="118" t="s">
        <v>6</v>
      </c>
      <c r="X17" s="118" t="s">
        <v>6</v>
      </c>
      <c r="Y17" s="118" t="s">
        <v>6</v>
      </c>
      <c r="Z17" s="118" t="s">
        <v>6</v>
      </c>
    </row>
    <row r="18" spans="2:26" ht="30" x14ac:dyDescent="0.25">
      <c r="B18" s="63" t="s">
        <v>143</v>
      </c>
      <c r="C18" s="118"/>
      <c r="D18" s="119"/>
      <c r="E18" s="118" t="s">
        <v>6</v>
      </c>
      <c r="F18" s="118" t="s">
        <v>6</v>
      </c>
      <c r="G18" s="118" t="s">
        <v>6</v>
      </c>
      <c r="H18" s="118" t="s">
        <v>6</v>
      </c>
      <c r="I18" s="118" t="s">
        <v>6</v>
      </c>
      <c r="J18" s="118" t="s">
        <v>6</v>
      </c>
      <c r="K18" s="118" t="s">
        <v>6</v>
      </c>
      <c r="L18" s="118"/>
      <c r="M18" s="118"/>
      <c r="N18" s="121"/>
      <c r="O18" s="118" t="s">
        <v>6</v>
      </c>
      <c r="P18" s="118" t="s">
        <v>6</v>
      </c>
      <c r="Q18" s="118" t="s">
        <v>6</v>
      </c>
      <c r="R18" s="118" t="s">
        <v>6</v>
      </c>
      <c r="S18" s="118" t="s">
        <v>6</v>
      </c>
      <c r="T18" s="118" t="s">
        <v>6</v>
      </c>
      <c r="U18" s="118" t="s">
        <v>6</v>
      </c>
      <c r="V18" s="120"/>
      <c r="W18" s="118" t="s">
        <v>6</v>
      </c>
      <c r="X18" s="118" t="s">
        <v>6</v>
      </c>
      <c r="Y18" s="118" t="s">
        <v>6</v>
      </c>
      <c r="Z18" s="118" t="s">
        <v>6</v>
      </c>
    </row>
    <row r="19" spans="2:26" x14ac:dyDescent="0.25">
      <c r="B19" s="64" t="s">
        <v>144</v>
      </c>
      <c r="C19" s="122"/>
      <c r="D19" s="123"/>
      <c r="E19" s="105"/>
      <c r="F19" s="105"/>
      <c r="G19" s="124"/>
      <c r="H19" s="124"/>
      <c r="I19" s="124"/>
      <c r="J19" s="124"/>
      <c r="K19" s="105"/>
      <c r="L19" s="106"/>
      <c r="M19" s="106"/>
      <c r="N19" s="106"/>
      <c r="O19" s="133">
        <f>O20</f>
        <v>0</v>
      </c>
      <c r="P19" s="133">
        <f>P21</f>
        <v>0</v>
      </c>
      <c r="Q19" s="106" t="s">
        <v>6</v>
      </c>
      <c r="R19" s="106" t="s">
        <v>6</v>
      </c>
      <c r="S19" s="106" t="s">
        <v>6</v>
      </c>
      <c r="T19" s="124"/>
      <c r="U19" s="107">
        <f>IFERROR(AVERAGE(E19:T19)," ")</f>
        <v>0</v>
      </c>
      <c r="V19" s="123"/>
      <c r="W19" s="125"/>
      <c r="X19" s="106" t="s">
        <v>6</v>
      </c>
      <c r="Y19" s="125"/>
      <c r="Z19" s="126" t="e">
        <f>AVERAGE(W19:Y19)</f>
        <v>#DIV/0!</v>
      </c>
    </row>
    <row r="20" spans="2:26" x14ac:dyDescent="0.25">
      <c r="B20" s="65" t="s">
        <v>145</v>
      </c>
      <c r="C20" s="127"/>
      <c r="D20" s="128"/>
      <c r="E20" s="118"/>
      <c r="F20" s="118"/>
      <c r="G20" s="118"/>
      <c r="H20" s="118"/>
      <c r="I20" s="118"/>
      <c r="J20" s="118"/>
      <c r="K20" s="118"/>
      <c r="L20" s="118" t="s">
        <v>6</v>
      </c>
      <c r="M20" s="118" t="s">
        <v>6</v>
      </c>
      <c r="N20" s="118" t="s">
        <v>6</v>
      </c>
      <c r="O20" s="129"/>
      <c r="P20" s="118"/>
      <c r="Q20" s="118" t="s">
        <v>6</v>
      </c>
      <c r="R20" s="118" t="s">
        <v>6</v>
      </c>
      <c r="S20" s="118" t="s">
        <v>6</v>
      </c>
      <c r="T20" s="118" t="s">
        <v>6</v>
      </c>
      <c r="U20" s="118" t="s">
        <v>6</v>
      </c>
      <c r="V20" s="130"/>
      <c r="W20" s="127" t="s">
        <v>6</v>
      </c>
      <c r="X20" s="127" t="s">
        <v>6</v>
      </c>
      <c r="Y20" s="127" t="s">
        <v>6</v>
      </c>
      <c r="Z20" s="127" t="s">
        <v>6</v>
      </c>
    </row>
    <row r="21" spans="2:26" x14ac:dyDescent="0.25">
      <c r="B21" s="66" t="s">
        <v>146</v>
      </c>
      <c r="C21" s="127"/>
      <c r="D21" s="131"/>
      <c r="E21" s="118"/>
      <c r="F21" s="118"/>
      <c r="G21" s="118"/>
      <c r="H21" s="118"/>
      <c r="I21" s="118"/>
      <c r="J21" s="118"/>
      <c r="K21" s="118"/>
      <c r="L21" s="118" t="s">
        <v>6</v>
      </c>
      <c r="M21" s="118" t="s">
        <v>6</v>
      </c>
      <c r="N21" s="118" t="s">
        <v>6</v>
      </c>
      <c r="O21" s="118"/>
      <c r="P21" s="132"/>
      <c r="Q21" s="118" t="s">
        <v>6</v>
      </c>
      <c r="R21" s="118" t="s">
        <v>6</v>
      </c>
      <c r="S21" s="118" t="s">
        <v>6</v>
      </c>
      <c r="T21" s="118" t="s">
        <v>6</v>
      </c>
      <c r="U21" s="118" t="s">
        <v>6</v>
      </c>
      <c r="V21" s="108"/>
      <c r="W21" s="109" t="s">
        <v>6</v>
      </c>
      <c r="X21" s="109" t="s">
        <v>6</v>
      </c>
      <c r="Y21" s="109" t="s">
        <v>6</v>
      </c>
      <c r="Z21" s="109" t="s">
        <v>6</v>
      </c>
    </row>
    <row r="22" spans="2:26" x14ac:dyDescent="0.25">
      <c r="B22" s="61" t="s">
        <v>147</v>
      </c>
      <c r="C22" s="122"/>
      <c r="D22" s="123"/>
      <c r="E22" s="105"/>
      <c r="F22" s="105"/>
      <c r="G22" s="124"/>
      <c r="H22" s="124"/>
      <c r="I22" s="124"/>
      <c r="J22" s="124"/>
      <c r="K22" s="105"/>
      <c r="L22" s="106" t="s">
        <v>6</v>
      </c>
      <c r="M22" s="106" t="s">
        <v>6</v>
      </c>
      <c r="N22" s="106" t="s">
        <v>6</v>
      </c>
      <c r="O22" s="106"/>
      <c r="P22" s="106"/>
      <c r="Q22" s="133">
        <f>Q23</f>
        <v>0</v>
      </c>
      <c r="R22" s="106" t="s">
        <v>6</v>
      </c>
      <c r="S22" s="106" t="s">
        <v>6</v>
      </c>
      <c r="T22" s="105"/>
      <c r="U22" s="107">
        <f>IFERROR(AVERAGE(E22:T22)," ")</f>
        <v>0</v>
      </c>
      <c r="V22" s="104"/>
      <c r="W22" s="110"/>
      <c r="X22" s="111" t="s">
        <v>6</v>
      </c>
      <c r="Y22" s="110"/>
      <c r="Z22" s="112" t="e">
        <f>AVERAGE(W22:Y22)</f>
        <v>#DIV/0!</v>
      </c>
    </row>
    <row r="23" spans="2:26" x14ac:dyDescent="0.25">
      <c r="B23" s="66" t="s">
        <v>148</v>
      </c>
      <c r="C23" s="109"/>
      <c r="D23" s="131"/>
      <c r="E23" s="118"/>
      <c r="F23" s="118"/>
      <c r="G23" s="118"/>
      <c r="H23" s="118"/>
      <c r="I23" s="118"/>
      <c r="J23" s="118"/>
      <c r="K23" s="118"/>
      <c r="L23" s="118" t="s">
        <v>6</v>
      </c>
      <c r="M23" s="118" t="s">
        <v>6</v>
      </c>
      <c r="N23" s="118" t="s">
        <v>6</v>
      </c>
      <c r="O23" s="118" t="s">
        <v>6</v>
      </c>
      <c r="P23" s="118" t="s">
        <v>6</v>
      </c>
      <c r="Q23" s="132"/>
      <c r="R23" s="118" t="s">
        <v>6</v>
      </c>
      <c r="S23" s="118" t="s">
        <v>6</v>
      </c>
      <c r="T23" s="118" t="s">
        <v>6</v>
      </c>
      <c r="U23" s="118" t="s">
        <v>6</v>
      </c>
      <c r="V23" s="108"/>
      <c r="W23" s="109" t="s">
        <v>6</v>
      </c>
      <c r="X23" s="109" t="s">
        <v>6</v>
      </c>
      <c r="Y23" s="109" t="s">
        <v>6</v>
      </c>
      <c r="Z23" s="109" t="s">
        <v>6</v>
      </c>
    </row>
    <row r="24" spans="2:26" x14ac:dyDescent="0.25">
      <c r="B24" s="66" t="s">
        <v>149</v>
      </c>
      <c r="C24" s="109"/>
      <c r="D24" s="131"/>
      <c r="E24" s="118"/>
      <c r="F24" s="118"/>
      <c r="G24" s="118"/>
      <c r="H24" s="118"/>
      <c r="I24" s="118"/>
      <c r="J24" s="118"/>
      <c r="K24" s="118"/>
      <c r="L24" s="118" t="s">
        <v>6</v>
      </c>
      <c r="M24" s="118" t="s">
        <v>6</v>
      </c>
      <c r="N24" s="118" t="s">
        <v>6</v>
      </c>
      <c r="O24" s="118" t="s">
        <v>6</v>
      </c>
      <c r="P24" s="118" t="s">
        <v>6</v>
      </c>
      <c r="Q24" s="118"/>
      <c r="R24" s="118" t="s">
        <v>6</v>
      </c>
      <c r="S24" s="118" t="s">
        <v>6</v>
      </c>
      <c r="T24" s="118" t="s">
        <v>6</v>
      </c>
      <c r="U24" s="118" t="s">
        <v>6</v>
      </c>
      <c r="V24" s="108"/>
      <c r="W24" s="109" t="s">
        <v>6</v>
      </c>
      <c r="X24" s="109" t="s">
        <v>6</v>
      </c>
      <c r="Y24" s="109" t="s">
        <v>6</v>
      </c>
      <c r="Z24" s="109" t="s">
        <v>6</v>
      </c>
    </row>
    <row r="25" spans="2:26" x14ac:dyDescent="0.25">
      <c r="B25" s="61" t="s">
        <v>150</v>
      </c>
      <c r="C25" s="122"/>
      <c r="D25" s="123"/>
      <c r="E25" s="105"/>
      <c r="F25" s="105"/>
      <c r="G25" s="124"/>
      <c r="H25" s="124"/>
      <c r="I25" s="124"/>
      <c r="J25" s="124"/>
      <c r="K25" s="105"/>
      <c r="L25" s="106" t="s">
        <v>6</v>
      </c>
      <c r="M25" s="106" t="s">
        <v>6</v>
      </c>
      <c r="N25" s="106" t="s">
        <v>6</v>
      </c>
      <c r="O25" s="106" t="s">
        <v>6</v>
      </c>
      <c r="P25" s="106" t="s">
        <v>6</v>
      </c>
      <c r="Q25" s="106"/>
      <c r="R25" s="106" t="s">
        <v>6</v>
      </c>
      <c r="S25" s="106" t="s">
        <v>6</v>
      </c>
      <c r="T25" s="105"/>
      <c r="U25" s="107" t="e">
        <f>AVERAGE(E25:T25)</f>
        <v>#DIV/0!</v>
      </c>
      <c r="V25" s="104"/>
      <c r="W25" s="110"/>
      <c r="X25" s="111" t="s">
        <v>6</v>
      </c>
      <c r="Y25" s="110"/>
      <c r="Z25" s="112" t="e">
        <f>AVERAGE(W25:Y25)</f>
        <v>#DIV/0!</v>
      </c>
    </row>
    <row r="26" spans="2:26" x14ac:dyDescent="0.25">
      <c r="B26" s="66" t="s">
        <v>151</v>
      </c>
      <c r="C26" s="109"/>
      <c r="D26" s="131"/>
      <c r="E26" s="118"/>
      <c r="F26" s="118"/>
      <c r="G26" s="118"/>
      <c r="H26" s="118"/>
      <c r="I26" s="118"/>
      <c r="J26" s="118"/>
      <c r="K26" s="118"/>
      <c r="L26" s="118" t="s">
        <v>6</v>
      </c>
      <c r="M26" s="118" t="s">
        <v>6</v>
      </c>
      <c r="N26" s="118" t="s">
        <v>6</v>
      </c>
      <c r="O26" s="118" t="s">
        <v>6</v>
      </c>
      <c r="P26" s="118" t="s">
        <v>6</v>
      </c>
      <c r="Q26" s="118"/>
      <c r="R26" s="118" t="s">
        <v>6</v>
      </c>
      <c r="S26" s="118" t="s">
        <v>6</v>
      </c>
      <c r="T26" s="118" t="s">
        <v>6</v>
      </c>
      <c r="U26" s="118" t="s">
        <v>6</v>
      </c>
      <c r="V26" s="131"/>
      <c r="W26" s="109" t="s">
        <v>6</v>
      </c>
      <c r="X26" s="109" t="s">
        <v>6</v>
      </c>
      <c r="Y26" s="109" t="s">
        <v>6</v>
      </c>
      <c r="Z26" s="109" t="s">
        <v>6</v>
      </c>
    </row>
    <row r="27" spans="2:26" x14ac:dyDescent="0.25">
      <c r="B27" s="66" t="s">
        <v>152</v>
      </c>
      <c r="C27" s="109"/>
      <c r="D27" s="131"/>
      <c r="E27" s="118"/>
      <c r="F27" s="118"/>
      <c r="G27" s="118"/>
      <c r="H27" s="118"/>
      <c r="I27" s="118"/>
      <c r="J27" s="118"/>
      <c r="K27" s="118"/>
      <c r="L27" s="118" t="s">
        <v>6</v>
      </c>
      <c r="M27" s="118" t="s">
        <v>6</v>
      </c>
      <c r="N27" s="118" t="s">
        <v>6</v>
      </c>
      <c r="O27" s="118" t="s">
        <v>6</v>
      </c>
      <c r="P27" s="118" t="s">
        <v>6</v>
      </c>
      <c r="Q27" s="118"/>
      <c r="R27" s="118" t="s">
        <v>6</v>
      </c>
      <c r="S27" s="118" t="s">
        <v>6</v>
      </c>
      <c r="T27" s="118" t="s">
        <v>6</v>
      </c>
      <c r="U27" s="118" t="s">
        <v>6</v>
      </c>
      <c r="V27" s="131"/>
      <c r="W27" s="109" t="s">
        <v>6</v>
      </c>
      <c r="X27" s="109" t="s">
        <v>6</v>
      </c>
      <c r="Y27" s="109" t="s">
        <v>6</v>
      </c>
      <c r="Z27" s="109" t="s">
        <v>6</v>
      </c>
    </row>
    <row r="28" spans="2:26" x14ac:dyDescent="0.25">
      <c r="B28" s="67" t="s">
        <v>126</v>
      </c>
      <c r="C28" s="109"/>
      <c r="D28" s="131"/>
      <c r="E28" s="118"/>
      <c r="F28" s="118"/>
      <c r="G28" s="118"/>
      <c r="H28" s="118"/>
      <c r="I28" s="118"/>
      <c r="J28" s="118"/>
      <c r="K28" s="118"/>
      <c r="L28" s="118" t="s">
        <v>6</v>
      </c>
      <c r="M28" s="118" t="s">
        <v>6</v>
      </c>
      <c r="N28" s="118" t="s">
        <v>6</v>
      </c>
      <c r="O28" s="118" t="s">
        <v>6</v>
      </c>
      <c r="P28" s="118" t="s">
        <v>6</v>
      </c>
      <c r="Q28" s="118" t="s">
        <v>6</v>
      </c>
      <c r="R28" s="118" t="s">
        <v>6</v>
      </c>
      <c r="S28" s="118" t="s">
        <v>6</v>
      </c>
      <c r="T28" s="118" t="s">
        <v>6</v>
      </c>
      <c r="U28" s="118" t="s">
        <v>6</v>
      </c>
      <c r="V28" s="131"/>
      <c r="W28" s="109" t="s">
        <v>6</v>
      </c>
      <c r="X28" s="109" t="s">
        <v>6</v>
      </c>
      <c r="Y28" s="109" t="s">
        <v>6</v>
      </c>
      <c r="Z28" s="109" t="s">
        <v>6</v>
      </c>
    </row>
    <row r="29" spans="2:26" x14ac:dyDescent="0.25">
      <c r="B29" s="61" t="s">
        <v>153</v>
      </c>
      <c r="C29" s="103"/>
      <c r="D29" s="104"/>
      <c r="E29" s="105"/>
      <c r="F29" s="105"/>
      <c r="G29" s="105"/>
      <c r="H29" s="105"/>
      <c r="I29" s="105"/>
      <c r="J29" s="105"/>
      <c r="K29" s="105"/>
      <c r="L29" s="106" t="s">
        <v>6</v>
      </c>
      <c r="M29" s="106" t="s">
        <v>6</v>
      </c>
      <c r="N29" s="106" t="s">
        <v>6</v>
      </c>
      <c r="O29" s="106" t="s">
        <v>6</v>
      </c>
      <c r="P29" s="106" t="s">
        <v>6</v>
      </c>
      <c r="Q29" s="106" t="s">
        <v>6</v>
      </c>
      <c r="R29" s="105"/>
      <c r="S29" s="106" t="s">
        <v>6</v>
      </c>
      <c r="T29" s="105"/>
      <c r="U29" s="107" t="e">
        <f>AVERAGE(E29:T29)</f>
        <v>#DIV/0!</v>
      </c>
      <c r="V29" s="104"/>
      <c r="W29" s="111" t="s">
        <v>6</v>
      </c>
      <c r="X29" s="110"/>
      <c r="Y29" s="110"/>
      <c r="Z29" s="112" t="e">
        <f>AVERAGE(W29:Y29)</f>
        <v>#DIV/0!</v>
      </c>
    </row>
    <row r="30" spans="2:26" ht="15.75" thickBot="1" x14ac:dyDescent="0.3">
      <c r="B30" s="57"/>
      <c r="C30" s="73"/>
      <c r="D30" s="75"/>
      <c r="E30" s="76"/>
      <c r="F30" s="76"/>
      <c r="G30" s="76"/>
      <c r="H30" s="76"/>
      <c r="I30" s="76"/>
      <c r="J30" s="76"/>
      <c r="K30" s="76"/>
      <c r="L30" s="72"/>
      <c r="M30" s="72"/>
      <c r="N30" s="72"/>
      <c r="O30" s="72"/>
      <c r="P30" s="72"/>
      <c r="Q30" s="72"/>
      <c r="R30" s="76"/>
      <c r="S30" s="76"/>
      <c r="T30" s="76"/>
      <c r="U30" s="73"/>
      <c r="V30" s="75"/>
      <c r="W30" s="76"/>
      <c r="X30" s="76"/>
      <c r="Y30" s="76"/>
      <c r="Z30" s="77"/>
    </row>
    <row r="31" spans="2:26" ht="15.75" thickBot="1" x14ac:dyDescent="0.3">
      <c r="B31" s="68" t="s">
        <v>94</v>
      </c>
      <c r="C31" s="96" t="e">
        <f>AVERAGE(C9:C12, C19, C22, C25,C29)</f>
        <v>#DIV/0!</v>
      </c>
      <c r="D31" s="97"/>
      <c r="E31" s="98" t="e">
        <f>AVERAGE(E9:E12, E19, E22, E25,E29)</f>
        <v>#DIV/0!</v>
      </c>
      <c r="F31" s="98" t="e">
        <f>AVERAGE(F9:F12, F19, F22, F25,F29)</f>
        <v>#DIV/0!</v>
      </c>
      <c r="G31" s="99"/>
      <c r="H31" s="99"/>
      <c r="I31" s="99"/>
      <c r="J31" s="99"/>
      <c r="K31" s="98" t="e">
        <f>AVERAGE(K9:K12, K19, K22, K25,K29)</f>
        <v>#DIV/0!</v>
      </c>
      <c r="L31" s="93" t="s">
        <v>6</v>
      </c>
      <c r="M31" s="93" t="s">
        <v>6</v>
      </c>
      <c r="N31" s="93" t="s">
        <v>6</v>
      </c>
      <c r="O31" s="93" t="s">
        <v>6</v>
      </c>
      <c r="P31" s="93" t="s">
        <v>6</v>
      </c>
      <c r="Q31" s="93" t="s">
        <v>6</v>
      </c>
      <c r="R31" s="93" t="s">
        <v>6</v>
      </c>
      <c r="S31" s="94">
        <f>AVERAGE(L16:R29)</f>
        <v>0</v>
      </c>
      <c r="T31" s="100" t="e">
        <f>AVERAGE(T9:T29)</f>
        <v>#DIV/0!</v>
      </c>
      <c r="U31" s="96" t="e">
        <f>AVERAGE(E31:T31)</f>
        <v>#DIV/0!</v>
      </c>
      <c r="V31" s="97"/>
      <c r="W31" s="95" t="e">
        <f>AVERAGE(W10:W29)</f>
        <v>#DIV/0!</v>
      </c>
      <c r="X31" s="95" t="e">
        <f>AVERAGE(X10:X29)</f>
        <v>#DIV/0!</v>
      </c>
      <c r="Y31" s="101" t="e">
        <f>AVERAGE(Y10:Y29)</f>
        <v>#DIV/0!</v>
      </c>
      <c r="Z31" s="102" t="e">
        <f>AVERAGE(Z9:Z29)</f>
        <v>#DIV/0!</v>
      </c>
    </row>
    <row r="32" spans="2:26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2:26" ht="53.1" customHeight="1" x14ac:dyDescent="0.25">
      <c r="B33" s="534" t="s">
        <v>209</v>
      </c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  <c r="Y33" s="524"/>
      <c r="Z33" s="525"/>
    </row>
  </sheetData>
  <mergeCells count="5">
    <mergeCell ref="E4:U4"/>
    <mergeCell ref="W4:Z4"/>
    <mergeCell ref="G6:J6"/>
    <mergeCell ref="L6:S6"/>
    <mergeCell ref="B33:Z33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Z33"/>
  <sheetViews>
    <sheetView workbookViewId="0">
      <selection activeCell="E18" sqref="E18"/>
    </sheetView>
  </sheetViews>
  <sheetFormatPr baseColWidth="10" defaultColWidth="10.85546875" defaultRowHeight="15" x14ac:dyDescent="0.25"/>
  <cols>
    <col min="1" max="1" width="1.7109375" style="1" customWidth="1"/>
    <col min="2" max="2" width="54.28515625" style="1" customWidth="1"/>
    <col min="3" max="3" width="10.85546875" style="1"/>
    <col min="4" max="4" width="5" style="1" customWidth="1"/>
    <col min="5" max="5" width="13.5703125" style="1" customWidth="1"/>
    <col min="6" max="6" width="12.5703125" style="1" customWidth="1"/>
    <col min="7" max="7" width="4.140625" style="1" customWidth="1"/>
    <col min="8" max="8" width="3.5703125" style="1" customWidth="1"/>
    <col min="9" max="9" width="3.42578125" style="1" customWidth="1"/>
    <col min="10" max="10" width="3.140625" style="1" customWidth="1"/>
    <col min="11" max="11" width="14.85546875" style="1" customWidth="1"/>
    <col min="12" max="13" width="6.5703125" style="1" customWidth="1"/>
    <col min="14" max="14" width="9.5703125" style="1" customWidth="1"/>
    <col min="15" max="15" width="12" style="1" customWidth="1"/>
    <col min="16" max="16" width="6.5703125" style="1" customWidth="1"/>
    <col min="17" max="17" width="12.42578125" style="1" customWidth="1"/>
    <col min="18" max="18" width="6.5703125" style="1" customWidth="1"/>
    <col min="19" max="19" width="7.42578125" style="1" customWidth="1"/>
    <col min="20" max="20" width="14.140625" style="1" customWidth="1"/>
    <col min="21" max="21" width="12.28515625" style="1" customWidth="1"/>
    <col min="22" max="22" width="5" style="1" customWidth="1"/>
    <col min="23" max="23" width="10.85546875" style="1" customWidth="1"/>
    <col min="24" max="24" width="10" style="1" customWidth="1"/>
    <col min="25" max="25" width="9.85546875" style="1" customWidth="1"/>
    <col min="26" max="26" width="10.140625" style="1" customWidth="1"/>
    <col min="27" max="27" width="10.85546875" style="1" customWidth="1"/>
    <col min="28" max="16384" width="10.85546875" style="1"/>
  </cols>
  <sheetData>
    <row r="2" spans="2:26" x14ac:dyDescent="0.25">
      <c r="B2" s="80" t="s">
        <v>154</v>
      </c>
      <c r="C2" s="34" t="s">
        <v>100</v>
      </c>
      <c r="D2" s="35"/>
      <c r="E2" s="36"/>
      <c r="F2" s="36"/>
      <c r="G2" s="37"/>
      <c r="H2" s="37"/>
      <c r="I2" s="37"/>
      <c r="J2" s="37"/>
      <c r="K2" s="69">
        <v>0</v>
      </c>
      <c r="L2" s="69">
        <v>0.25</v>
      </c>
      <c r="M2" s="69">
        <v>0.5</v>
      </c>
      <c r="N2" s="69">
        <v>0.75</v>
      </c>
      <c r="O2" s="69">
        <v>1</v>
      </c>
      <c r="P2" s="37" t="s">
        <v>192</v>
      </c>
      <c r="Q2" s="36"/>
      <c r="R2" s="36"/>
      <c r="S2" s="37"/>
      <c r="T2" s="38"/>
    </row>
    <row r="3" spans="2:26" x14ac:dyDescent="0.25">
      <c r="C3" s="11" t="s">
        <v>189</v>
      </c>
      <c r="G3" s="1" t="s">
        <v>194</v>
      </c>
      <c r="K3" s="12"/>
      <c r="L3" s="39"/>
      <c r="M3" s="21"/>
      <c r="N3" s="40"/>
    </row>
    <row r="4" spans="2:26" x14ac:dyDescent="0.25">
      <c r="B4" s="41" t="s">
        <v>101</v>
      </c>
      <c r="C4" s="42" t="s">
        <v>92</v>
      </c>
      <c r="D4" s="43"/>
      <c r="E4" s="526" t="s">
        <v>102</v>
      </c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44"/>
      <c r="W4" s="527" t="s">
        <v>103</v>
      </c>
      <c r="X4" s="527"/>
      <c r="Y4" s="527"/>
      <c r="Z4" s="527"/>
    </row>
    <row r="5" spans="2:26" ht="15.95" customHeight="1" x14ac:dyDescent="0.25">
      <c r="B5" s="45"/>
      <c r="C5" s="46"/>
      <c r="D5" s="47"/>
      <c r="E5" s="46"/>
      <c r="F5" s="46"/>
      <c r="G5" s="48"/>
      <c r="H5" s="48"/>
      <c r="I5" s="48"/>
      <c r="J5" s="48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7"/>
      <c r="W5" s="46"/>
      <c r="X5" s="46"/>
      <c r="Y5" s="46"/>
      <c r="Z5" s="46"/>
    </row>
    <row r="6" spans="2:26" s="55" customFormat="1" ht="63" customHeight="1" x14ac:dyDescent="0.25">
      <c r="B6" s="49" t="s">
        <v>90</v>
      </c>
      <c r="C6" s="50" t="s">
        <v>104</v>
      </c>
      <c r="D6" s="51"/>
      <c r="E6" s="52" t="s">
        <v>105</v>
      </c>
      <c r="F6" s="201" t="s">
        <v>106</v>
      </c>
      <c r="G6" s="528" t="s">
        <v>198</v>
      </c>
      <c r="H6" s="529"/>
      <c r="I6" s="529"/>
      <c r="J6" s="530"/>
      <c r="K6" s="202" t="s">
        <v>107</v>
      </c>
      <c r="L6" s="531" t="s">
        <v>108</v>
      </c>
      <c r="M6" s="532"/>
      <c r="N6" s="532"/>
      <c r="O6" s="532"/>
      <c r="P6" s="532"/>
      <c r="Q6" s="532"/>
      <c r="R6" s="532"/>
      <c r="S6" s="533"/>
      <c r="T6" s="52" t="s">
        <v>109</v>
      </c>
      <c r="U6" s="53" t="s">
        <v>110</v>
      </c>
      <c r="V6" s="51"/>
      <c r="W6" s="52" t="s">
        <v>111</v>
      </c>
      <c r="X6" s="52" t="s">
        <v>112</v>
      </c>
      <c r="Y6" s="52" t="s">
        <v>113</v>
      </c>
      <c r="Z6" s="54" t="s">
        <v>114</v>
      </c>
    </row>
    <row r="7" spans="2:26" ht="35.450000000000003" customHeight="1" x14ac:dyDescent="0.25">
      <c r="B7" s="56" t="s">
        <v>115</v>
      </c>
      <c r="C7" s="57"/>
      <c r="D7" s="58"/>
      <c r="E7" s="57"/>
      <c r="F7" s="57"/>
      <c r="G7" s="59" t="s">
        <v>116</v>
      </c>
      <c r="H7" s="59" t="s">
        <v>3</v>
      </c>
      <c r="I7" s="59" t="s">
        <v>117</v>
      </c>
      <c r="J7" s="59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/>
      <c r="U7" s="57"/>
      <c r="V7" s="58"/>
      <c r="W7" s="57"/>
      <c r="X7" s="57"/>
      <c r="Y7" s="57"/>
      <c r="Z7" s="57"/>
    </row>
    <row r="8" spans="2:26" x14ac:dyDescent="0.25">
      <c r="B8" s="60" t="s">
        <v>128</v>
      </c>
      <c r="C8" s="57"/>
      <c r="D8" s="58"/>
      <c r="E8" s="57"/>
      <c r="F8" s="57"/>
      <c r="G8" s="57"/>
      <c r="H8" s="57"/>
      <c r="I8" s="57"/>
      <c r="J8" s="57"/>
      <c r="K8" s="57"/>
      <c r="L8" s="57" t="s">
        <v>129</v>
      </c>
      <c r="M8" s="57" t="s">
        <v>130</v>
      </c>
      <c r="N8" s="57" t="s">
        <v>131</v>
      </c>
      <c r="O8" s="57">
        <v>6.1</v>
      </c>
      <c r="P8" s="57" t="s">
        <v>132</v>
      </c>
      <c r="Q8" s="57">
        <v>7.1</v>
      </c>
      <c r="R8" s="57" t="s">
        <v>133</v>
      </c>
      <c r="S8" s="57"/>
      <c r="T8" s="57"/>
      <c r="U8" s="57"/>
      <c r="V8" s="58"/>
      <c r="W8" s="57"/>
      <c r="X8" s="57"/>
      <c r="Y8" s="57"/>
      <c r="Z8" s="57"/>
    </row>
    <row r="9" spans="2:26" x14ac:dyDescent="0.25">
      <c r="B9" s="61" t="s">
        <v>134</v>
      </c>
      <c r="C9" s="103">
        <v>1</v>
      </c>
      <c r="D9" s="104"/>
      <c r="E9" s="105">
        <v>1</v>
      </c>
      <c r="F9" s="105">
        <v>1</v>
      </c>
      <c r="G9" s="105"/>
      <c r="H9" s="105"/>
      <c r="I9" s="105"/>
      <c r="J9" s="105"/>
      <c r="K9" s="105">
        <v>1</v>
      </c>
      <c r="L9" s="106" t="s">
        <v>6</v>
      </c>
      <c r="M9" s="106" t="s">
        <v>6</v>
      </c>
      <c r="N9" s="106" t="s">
        <v>6</v>
      </c>
      <c r="O9" s="106" t="s">
        <v>6</v>
      </c>
      <c r="P9" s="106" t="s">
        <v>6</v>
      </c>
      <c r="Q9" s="106" t="s">
        <v>6</v>
      </c>
      <c r="R9" s="106" t="s">
        <v>6</v>
      </c>
      <c r="S9" s="106" t="s">
        <v>6</v>
      </c>
      <c r="T9" s="105">
        <v>1</v>
      </c>
      <c r="U9" s="107">
        <f>IFERROR(AVERAGE(E9:T9)," ")</f>
        <v>1</v>
      </c>
      <c r="V9" s="108"/>
      <c r="W9" s="109" t="s">
        <v>6</v>
      </c>
      <c r="X9" s="109" t="s">
        <v>6</v>
      </c>
      <c r="Y9" s="109" t="s">
        <v>6</v>
      </c>
      <c r="Z9" s="109" t="s">
        <v>6</v>
      </c>
    </row>
    <row r="10" spans="2:26" ht="30" x14ac:dyDescent="0.25">
      <c r="B10" s="61" t="s">
        <v>135</v>
      </c>
      <c r="C10" s="103"/>
      <c r="D10" s="104"/>
      <c r="E10" s="105"/>
      <c r="F10" s="105"/>
      <c r="G10" s="105"/>
      <c r="H10" s="105"/>
      <c r="I10" s="105"/>
      <c r="J10" s="105"/>
      <c r="K10" s="105"/>
      <c r="L10" s="106" t="s">
        <v>6</v>
      </c>
      <c r="M10" s="106" t="s">
        <v>6</v>
      </c>
      <c r="N10" s="106" t="s">
        <v>6</v>
      </c>
      <c r="O10" s="106" t="s">
        <v>6</v>
      </c>
      <c r="P10" s="106" t="s">
        <v>6</v>
      </c>
      <c r="Q10" s="106" t="s">
        <v>6</v>
      </c>
      <c r="R10" s="106" t="s">
        <v>6</v>
      </c>
      <c r="S10" s="106" t="s">
        <v>6</v>
      </c>
      <c r="T10" s="105"/>
      <c r="U10" s="107" t="str">
        <f>IFERROR(AVERAGE(E10:T10)," ")</f>
        <v xml:space="preserve"> </v>
      </c>
      <c r="V10" s="108"/>
      <c r="W10" s="109" t="s">
        <v>6</v>
      </c>
      <c r="X10" s="109" t="s">
        <v>6</v>
      </c>
      <c r="Y10" s="109" t="s">
        <v>6</v>
      </c>
      <c r="Z10" s="109" t="s">
        <v>6</v>
      </c>
    </row>
    <row r="11" spans="2:26" x14ac:dyDescent="0.25">
      <c r="B11" s="61" t="s">
        <v>136</v>
      </c>
      <c r="C11" s="103"/>
      <c r="D11" s="104"/>
      <c r="E11" s="105"/>
      <c r="F11" s="105"/>
      <c r="G11" s="105"/>
      <c r="H11" s="105"/>
      <c r="I11" s="105"/>
      <c r="J11" s="105"/>
      <c r="K11" s="105"/>
      <c r="L11" s="106" t="s">
        <v>6</v>
      </c>
      <c r="M11" s="106" t="s">
        <v>6</v>
      </c>
      <c r="N11" s="106" t="s">
        <v>6</v>
      </c>
      <c r="O11" s="106" t="s">
        <v>6</v>
      </c>
      <c r="P11" s="106" t="s">
        <v>6</v>
      </c>
      <c r="Q11" s="106" t="s">
        <v>6</v>
      </c>
      <c r="R11" s="106" t="s">
        <v>6</v>
      </c>
      <c r="S11" s="106" t="s">
        <v>6</v>
      </c>
      <c r="T11" s="105"/>
      <c r="U11" s="107" t="str">
        <f>IFERROR(AVERAGE(E11:T11)," ")</f>
        <v xml:space="preserve"> </v>
      </c>
      <c r="V11" s="108"/>
      <c r="W11" s="109" t="s">
        <v>6</v>
      </c>
      <c r="X11" s="109" t="s">
        <v>6</v>
      </c>
      <c r="Y11" s="109" t="s">
        <v>6</v>
      </c>
      <c r="Z11" s="109" t="s">
        <v>6</v>
      </c>
    </row>
    <row r="12" spans="2:26" x14ac:dyDescent="0.25">
      <c r="B12" s="61" t="s">
        <v>137</v>
      </c>
      <c r="C12" s="103"/>
      <c r="D12" s="104"/>
      <c r="E12" s="105"/>
      <c r="F12" s="105"/>
      <c r="G12" s="105"/>
      <c r="H12" s="105"/>
      <c r="I12" s="105"/>
      <c r="J12" s="105"/>
      <c r="K12" s="105"/>
      <c r="L12" s="106" t="s">
        <v>6</v>
      </c>
      <c r="M12" s="106" t="s">
        <v>6</v>
      </c>
      <c r="N12" s="106" t="s">
        <v>6</v>
      </c>
      <c r="O12" s="106" t="s">
        <v>6</v>
      </c>
      <c r="P12" s="106" t="s">
        <v>6</v>
      </c>
      <c r="Q12" s="106" t="s">
        <v>6</v>
      </c>
      <c r="R12" s="106" t="s">
        <v>6</v>
      </c>
      <c r="S12" s="106" t="s">
        <v>6</v>
      </c>
      <c r="T12" s="105"/>
      <c r="U12" s="107" t="str">
        <f>IFERROR(AVERAGE(E12:T12)," ")</f>
        <v xml:space="preserve"> </v>
      </c>
      <c r="V12" s="108"/>
      <c r="W12" s="110"/>
      <c r="X12" s="111" t="s">
        <v>6</v>
      </c>
      <c r="Y12" s="110"/>
      <c r="Z12" s="112" t="e">
        <f>AVERAGE(W12:Y12)</f>
        <v>#DIV/0!</v>
      </c>
    </row>
    <row r="13" spans="2:26" x14ac:dyDescent="0.25">
      <c r="B13" s="62" t="s">
        <v>138</v>
      </c>
      <c r="C13" s="103"/>
      <c r="D13" s="113"/>
      <c r="E13" s="114"/>
      <c r="F13" s="105"/>
      <c r="G13" s="105"/>
      <c r="H13" s="115"/>
      <c r="I13" s="115"/>
      <c r="J13" s="115"/>
      <c r="K13" s="114"/>
      <c r="L13" s="133">
        <f>L16</f>
        <v>0</v>
      </c>
      <c r="M13" s="133">
        <f>M17</f>
        <v>0</v>
      </c>
      <c r="N13" s="133">
        <f>N18</f>
        <v>0</v>
      </c>
      <c r="O13" s="106" t="s">
        <v>6</v>
      </c>
      <c r="P13" s="106" t="s">
        <v>6</v>
      </c>
      <c r="Q13" s="106" t="s">
        <v>6</v>
      </c>
      <c r="R13" s="106" t="s">
        <v>6</v>
      </c>
      <c r="S13" s="106" t="s">
        <v>6</v>
      </c>
      <c r="T13" s="115"/>
      <c r="U13" s="107">
        <f>IFERROR(AVERAGE(E13:T13)," ")</f>
        <v>0</v>
      </c>
      <c r="V13" s="116"/>
      <c r="W13" s="117" t="s">
        <v>6</v>
      </c>
      <c r="X13" s="117" t="s">
        <v>6</v>
      </c>
      <c r="Y13" s="117" t="s">
        <v>6</v>
      </c>
      <c r="Z13" s="117" t="s">
        <v>6</v>
      </c>
    </row>
    <row r="14" spans="2:26" x14ac:dyDescent="0.25">
      <c r="B14" s="63" t="s">
        <v>139</v>
      </c>
      <c r="C14" s="118" t="s">
        <v>6</v>
      </c>
      <c r="D14" s="119"/>
      <c r="E14" s="118" t="s">
        <v>6</v>
      </c>
      <c r="F14" s="118" t="s">
        <v>6</v>
      </c>
      <c r="G14" s="118" t="s">
        <v>6</v>
      </c>
      <c r="H14" s="118" t="s">
        <v>6</v>
      </c>
      <c r="I14" s="118" t="s">
        <v>6</v>
      </c>
      <c r="J14" s="118" t="s">
        <v>6</v>
      </c>
      <c r="K14" s="118" t="s">
        <v>6</v>
      </c>
      <c r="L14" s="118" t="s">
        <v>6</v>
      </c>
      <c r="M14" s="118" t="s">
        <v>6</v>
      </c>
      <c r="N14" s="118" t="s">
        <v>6</v>
      </c>
      <c r="O14" s="118" t="s">
        <v>6</v>
      </c>
      <c r="P14" s="118" t="s">
        <v>6</v>
      </c>
      <c r="Q14" s="118" t="s">
        <v>6</v>
      </c>
      <c r="R14" s="118" t="s">
        <v>6</v>
      </c>
      <c r="S14" s="118" t="s">
        <v>6</v>
      </c>
      <c r="T14" s="118" t="s">
        <v>6</v>
      </c>
      <c r="U14" s="118" t="s">
        <v>6</v>
      </c>
      <c r="V14" s="120"/>
      <c r="W14" s="118" t="s">
        <v>6</v>
      </c>
      <c r="X14" s="118" t="s">
        <v>6</v>
      </c>
      <c r="Y14" s="118" t="s">
        <v>6</v>
      </c>
      <c r="Z14" s="118" t="s">
        <v>6</v>
      </c>
    </row>
    <row r="15" spans="2:26" x14ac:dyDescent="0.25">
      <c r="B15" s="63" t="s">
        <v>140</v>
      </c>
      <c r="C15" s="118" t="s">
        <v>6</v>
      </c>
      <c r="D15" s="119"/>
      <c r="E15" s="118" t="s">
        <v>6</v>
      </c>
      <c r="F15" s="118" t="s">
        <v>6</v>
      </c>
      <c r="G15" s="118" t="s">
        <v>6</v>
      </c>
      <c r="H15" s="118" t="s">
        <v>6</v>
      </c>
      <c r="I15" s="118" t="s">
        <v>6</v>
      </c>
      <c r="J15" s="118" t="s">
        <v>6</v>
      </c>
      <c r="K15" s="118" t="s">
        <v>6</v>
      </c>
      <c r="L15" s="118" t="s">
        <v>6</v>
      </c>
      <c r="M15" s="118" t="s">
        <v>6</v>
      </c>
      <c r="N15" s="118" t="s">
        <v>6</v>
      </c>
      <c r="O15" s="118" t="s">
        <v>6</v>
      </c>
      <c r="P15" s="118" t="s">
        <v>6</v>
      </c>
      <c r="Q15" s="118" t="s">
        <v>6</v>
      </c>
      <c r="R15" s="118" t="s">
        <v>6</v>
      </c>
      <c r="S15" s="118" t="s">
        <v>6</v>
      </c>
      <c r="T15" s="118" t="s">
        <v>6</v>
      </c>
      <c r="U15" s="118" t="s">
        <v>6</v>
      </c>
      <c r="V15" s="120"/>
      <c r="W15" s="118" t="s">
        <v>6</v>
      </c>
      <c r="X15" s="118" t="s">
        <v>6</v>
      </c>
      <c r="Y15" s="118" t="s">
        <v>6</v>
      </c>
      <c r="Z15" s="118" t="s">
        <v>6</v>
      </c>
    </row>
    <row r="16" spans="2:26" x14ac:dyDescent="0.25">
      <c r="B16" s="63" t="s">
        <v>141</v>
      </c>
      <c r="C16" s="118" t="s">
        <v>6</v>
      </c>
      <c r="D16" s="119"/>
      <c r="E16" s="118" t="s">
        <v>6</v>
      </c>
      <c r="F16" s="118" t="s">
        <v>6</v>
      </c>
      <c r="G16" s="118" t="s">
        <v>6</v>
      </c>
      <c r="H16" s="118" t="s">
        <v>6</v>
      </c>
      <c r="I16" s="118" t="s">
        <v>6</v>
      </c>
      <c r="J16" s="118" t="s">
        <v>6</v>
      </c>
      <c r="K16" s="118" t="s">
        <v>6</v>
      </c>
      <c r="L16" s="121"/>
      <c r="M16" s="118" t="s">
        <v>6</v>
      </c>
      <c r="N16" s="118" t="s">
        <v>6</v>
      </c>
      <c r="O16" s="118" t="s">
        <v>6</v>
      </c>
      <c r="P16" s="118" t="s">
        <v>6</v>
      </c>
      <c r="Q16" s="118" t="s">
        <v>6</v>
      </c>
      <c r="R16" s="118" t="s">
        <v>6</v>
      </c>
      <c r="S16" s="118" t="s">
        <v>6</v>
      </c>
      <c r="T16" s="118" t="s">
        <v>6</v>
      </c>
      <c r="U16" s="118" t="s">
        <v>6</v>
      </c>
      <c r="V16" s="120"/>
      <c r="W16" s="118" t="s">
        <v>6</v>
      </c>
      <c r="X16" s="118" t="s">
        <v>6</v>
      </c>
      <c r="Y16" s="118" t="s">
        <v>6</v>
      </c>
      <c r="Z16" s="118" t="s">
        <v>6</v>
      </c>
    </row>
    <row r="17" spans="2:26" x14ac:dyDescent="0.25">
      <c r="B17" s="63" t="s">
        <v>142</v>
      </c>
      <c r="C17" s="118" t="s">
        <v>6</v>
      </c>
      <c r="D17" s="119"/>
      <c r="E17" s="118" t="s">
        <v>6</v>
      </c>
      <c r="F17" s="118" t="s">
        <v>6</v>
      </c>
      <c r="G17" s="118" t="s">
        <v>6</v>
      </c>
      <c r="H17" s="118" t="s">
        <v>6</v>
      </c>
      <c r="I17" s="118" t="s">
        <v>6</v>
      </c>
      <c r="J17" s="118" t="s">
        <v>6</v>
      </c>
      <c r="K17" s="118" t="s">
        <v>6</v>
      </c>
      <c r="L17" s="118" t="s">
        <v>6</v>
      </c>
      <c r="M17" s="121"/>
      <c r="N17" s="118" t="s">
        <v>6</v>
      </c>
      <c r="O17" s="118" t="s">
        <v>6</v>
      </c>
      <c r="P17" s="118" t="s">
        <v>6</v>
      </c>
      <c r="Q17" s="118" t="s">
        <v>6</v>
      </c>
      <c r="R17" s="118" t="s">
        <v>6</v>
      </c>
      <c r="S17" s="118" t="s">
        <v>6</v>
      </c>
      <c r="T17" s="118" t="s">
        <v>6</v>
      </c>
      <c r="U17" s="118" t="s">
        <v>6</v>
      </c>
      <c r="V17" s="120"/>
      <c r="W17" s="118" t="s">
        <v>6</v>
      </c>
      <c r="X17" s="118" t="s">
        <v>6</v>
      </c>
      <c r="Y17" s="118" t="s">
        <v>6</v>
      </c>
      <c r="Z17" s="118" t="s">
        <v>6</v>
      </c>
    </row>
    <row r="18" spans="2:26" ht="30" x14ac:dyDescent="0.25">
      <c r="B18" s="63" t="s">
        <v>143</v>
      </c>
      <c r="C18" s="118" t="s">
        <v>6</v>
      </c>
      <c r="D18" s="119"/>
      <c r="E18" s="118" t="s">
        <v>6</v>
      </c>
      <c r="F18" s="118" t="s">
        <v>6</v>
      </c>
      <c r="G18" s="118" t="s">
        <v>6</v>
      </c>
      <c r="H18" s="118" t="s">
        <v>6</v>
      </c>
      <c r="I18" s="118" t="s">
        <v>6</v>
      </c>
      <c r="J18" s="118" t="s">
        <v>6</v>
      </c>
      <c r="K18" s="118" t="s">
        <v>6</v>
      </c>
      <c r="L18" s="118" t="s">
        <v>6</v>
      </c>
      <c r="M18" s="118" t="s">
        <v>6</v>
      </c>
      <c r="N18" s="121"/>
      <c r="O18" s="118" t="s">
        <v>6</v>
      </c>
      <c r="P18" s="118" t="s">
        <v>6</v>
      </c>
      <c r="Q18" s="118" t="s">
        <v>6</v>
      </c>
      <c r="R18" s="118" t="s">
        <v>6</v>
      </c>
      <c r="S18" s="118" t="s">
        <v>6</v>
      </c>
      <c r="T18" s="118" t="s">
        <v>6</v>
      </c>
      <c r="U18" s="118" t="s">
        <v>6</v>
      </c>
      <c r="V18" s="120"/>
      <c r="W18" s="118" t="s">
        <v>6</v>
      </c>
      <c r="X18" s="118" t="s">
        <v>6</v>
      </c>
      <c r="Y18" s="118" t="s">
        <v>6</v>
      </c>
      <c r="Z18" s="118" t="s">
        <v>6</v>
      </c>
    </row>
    <row r="19" spans="2:26" x14ac:dyDescent="0.25">
      <c r="B19" s="64" t="s">
        <v>144</v>
      </c>
      <c r="C19" s="122"/>
      <c r="D19" s="123"/>
      <c r="E19" s="124"/>
      <c r="F19" s="124"/>
      <c r="G19" s="124"/>
      <c r="H19" s="124"/>
      <c r="I19" s="124"/>
      <c r="J19" s="124"/>
      <c r="K19" s="124"/>
      <c r="L19" s="106" t="s">
        <v>6</v>
      </c>
      <c r="M19" s="106" t="s">
        <v>6</v>
      </c>
      <c r="N19" s="106" t="s">
        <v>6</v>
      </c>
      <c r="O19" s="133">
        <f>O20</f>
        <v>0</v>
      </c>
      <c r="P19" s="133">
        <f>P21</f>
        <v>0</v>
      </c>
      <c r="Q19" s="106" t="s">
        <v>6</v>
      </c>
      <c r="R19" s="106" t="s">
        <v>6</v>
      </c>
      <c r="S19" s="106" t="s">
        <v>6</v>
      </c>
      <c r="T19" s="124"/>
      <c r="U19" s="107">
        <f>IFERROR(AVERAGE(E19:T19)," ")</f>
        <v>0</v>
      </c>
      <c r="V19" s="123"/>
      <c r="W19" s="125"/>
      <c r="X19" s="106" t="s">
        <v>6</v>
      </c>
      <c r="Y19" s="125"/>
      <c r="Z19" s="126" t="e">
        <f>AVERAGE(W19:Y19)</f>
        <v>#DIV/0!</v>
      </c>
    </row>
    <row r="20" spans="2:26" x14ac:dyDescent="0.25">
      <c r="B20" s="65" t="s">
        <v>145</v>
      </c>
      <c r="C20" s="127" t="s">
        <v>6</v>
      </c>
      <c r="D20" s="128"/>
      <c r="E20" s="118" t="s">
        <v>6</v>
      </c>
      <c r="F20" s="118" t="s">
        <v>6</v>
      </c>
      <c r="G20" s="118" t="s">
        <v>6</v>
      </c>
      <c r="H20" s="118" t="s">
        <v>6</v>
      </c>
      <c r="I20" s="118" t="s">
        <v>6</v>
      </c>
      <c r="J20" s="118" t="s">
        <v>6</v>
      </c>
      <c r="K20" s="118" t="s">
        <v>6</v>
      </c>
      <c r="L20" s="118" t="s">
        <v>6</v>
      </c>
      <c r="M20" s="118" t="s">
        <v>6</v>
      </c>
      <c r="N20" s="118" t="s">
        <v>6</v>
      </c>
      <c r="O20" s="129"/>
      <c r="P20" s="118" t="s">
        <v>6</v>
      </c>
      <c r="Q20" s="118" t="s">
        <v>6</v>
      </c>
      <c r="R20" s="118" t="s">
        <v>6</v>
      </c>
      <c r="S20" s="118" t="s">
        <v>6</v>
      </c>
      <c r="T20" s="118" t="s">
        <v>6</v>
      </c>
      <c r="U20" s="118" t="s">
        <v>6</v>
      </c>
      <c r="V20" s="130"/>
      <c r="W20" s="127" t="s">
        <v>6</v>
      </c>
      <c r="X20" s="127" t="s">
        <v>6</v>
      </c>
      <c r="Y20" s="127" t="s">
        <v>6</v>
      </c>
      <c r="Z20" s="127" t="s">
        <v>6</v>
      </c>
    </row>
    <row r="21" spans="2:26" x14ac:dyDescent="0.25">
      <c r="B21" s="66" t="s">
        <v>146</v>
      </c>
      <c r="C21" s="127" t="s">
        <v>6</v>
      </c>
      <c r="D21" s="131"/>
      <c r="E21" s="118" t="s">
        <v>6</v>
      </c>
      <c r="F21" s="118" t="s">
        <v>6</v>
      </c>
      <c r="G21" s="118" t="s">
        <v>6</v>
      </c>
      <c r="H21" s="118" t="s">
        <v>6</v>
      </c>
      <c r="I21" s="118" t="s">
        <v>6</v>
      </c>
      <c r="J21" s="118" t="s">
        <v>6</v>
      </c>
      <c r="K21" s="118" t="s">
        <v>6</v>
      </c>
      <c r="L21" s="118" t="s">
        <v>6</v>
      </c>
      <c r="M21" s="118" t="s">
        <v>6</v>
      </c>
      <c r="N21" s="118" t="s">
        <v>6</v>
      </c>
      <c r="O21" s="118" t="s">
        <v>6</v>
      </c>
      <c r="P21" s="132"/>
      <c r="Q21" s="118" t="s">
        <v>6</v>
      </c>
      <c r="R21" s="118" t="s">
        <v>6</v>
      </c>
      <c r="S21" s="118" t="s">
        <v>6</v>
      </c>
      <c r="T21" s="118" t="s">
        <v>6</v>
      </c>
      <c r="U21" s="118" t="s">
        <v>6</v>
      </c>
      <c r="V21" s="108"/>
      <c r="W21" s="109" t="s">
        <v>6</v>
      </c>
      <c r="X21" s="109" t="s">
        <v>6</v>
      </c>
      <c r="Y21" s="109" t="s">
        <v>6</v>
      </c>
      <c r="Z21" s="109" t="s">
        <v>6</v>
      </c>
    </row>
    <row r="22" spans="2:26" x14ac:dyDescent="0.25">
      <c r="B22" s="61" t="s">
        <v>147</v>
      </c>
      <c r="C22" s="122"/>
      <c r="D22" s="123"/>
      <c r="E22" s="124"/>
      <c r="F22" s="124"/>
      <c r="G22" s="124"/>
      <c r="H22" s="124"/>
      <c r="I22" s="124"/>
      <c r="J22" s="124"/>
      <c r="K22" s="124"/>
      <c r="L22" s="106" t="s">
        <v>6</v>
      </c>
      <c r="M22" s="106" t="s">
        <v>6</v>
      </c>
      <c r="N22" s="106" t="s">
        <v>6</v>
      </c>
      <c r="O22" s="106" t="s">
        <v>6</v>
      </c>
      <c r="P22" s="106" t="s">
        <v>6</v>
      </c>
      <c r="Q22" s="133">
        <f>Q23</f>
        <v>0</v>
      </c>
      <c r="R22" s="106" t="s">
        <v>6</v>
      </c>
      <c r="S22" s="106" t="s">
        <v>6</v>
      </c>
      <c r="T22" s="105"/>
      <c r="U22" s="107">
        <f>IFERROR(AVERAGE(E22:T22)," ")</f>
        <v>0</v>
      </c>
      <c r="V22" s="104"/>
      <c r="W22" s="110"/>
      <c r="X22" s="111" t="s">
        <v>6</v>
      </c>
      <c r="Y22" s="110"/>
      <c r="Z22" s="112" t="e">
        <f>AVERAGE(W22:Y22)</f>
        <v>#DIV/0!</v>
      </c>
    </row>
    <row r="23" spans="2:26" x14ac:dyDescent="0.25">
      <c r="B23" s="66" t="s">
        <v>148</v>
      </c>
      <c r="C23" s="109" t="s">
        <v>6</v>
      </c>
      <c r="D23" s="131"/>
      <c r="E23" s="118" t="s">
        <v>6</v>
      </c>
      <c r="F23" s="118" t="s">
        <v>6</v>
      </c>
      <c r="G23" s="118" t="s">
        <v>6</v>
      </c>
      <c r="H23" s="118" t="s">
        <v>6</v>
      </c>
      <c r="I23" s="118" t="s">
        <v>6</v>
      </c>
      <c r="J23" s="118" t="s">
        <v>6</v>
      </c>
      <c r="K23" s="118" t="s">
        <v>6</v>
      </c>
      <c r="L23" s="118" t="s">
        <v>6</v>
      </c>
      <c r="M23" s="118" t="s">
        <v>6</v>
      </c>
      <c r="N23" s="118" t="s">
        <v>6</v>
      </c>
      <c r="O23" s="118" t="s">
        <v>6</v>
      </c>
      <c r="P23" s="118" t="s">
        <v>6</v>
      </c>
      <c r="Q23" s="132"/>
      <c r="R23" s="118" t="s">
        <v>6</v>
      </c>
      <c r="S23" s="118" t="s">
        <v>6</v>
      </c>
      <c r="T23" s="118" t="s">
        <v>6</v>
      </c>
      <c r="U23" s="118" t="s">
        <v>6</v>
      </c>
      <c r="V23" s="108"/>
      <c r="W23" s="109" t="s">
        <v>6</v>
      </c>
      <c r="X23" s="109" t="s">
        <v>6</v>
      </c>
      <c r="Y23" s="109" t="s">
        <v>6</v>
      </c>
      <c r="Z23" s="109" t="s">
        <v>6</v>
      </c>
    </row>
    <row r="24" spans="2:26" x14ac:dyDescent="0.25">
      <c r="B24" s="66" t="s">
        <v>149</v>
      </c>
      <c r="C24" s="109" t="s">
        <v>6</v>
      </c>
      <c r="D24" s="131"/>
      <c r="E24" s="118" t="s">
        <v>6</v>
      </c>
      <c r="F24" s="118" t="s">
        <v>6</v>
      </c>
      <c r="G24" s="118" t="s">
        <v>6</v>
      </c>
      <c r="H24" s="118" t="s">
        <v>6</v>
      </c>
      <c r="I24" s="118" t="s">
        <v>6</v>
      </c>
      <c r="J24" s="118" t="s">
        <v>6</v>
      </c>
      <c r="K24" s="118" t="s">
        <v>6</v>
      </c>
      <c r="L24" s="118" t="s">
        <v>6</v>
      </c>
      <c r="M24" s="118" t="s">
        <v>6</v>
      </c>
      <c r="N24" s="118" t="s">
        <v>6</v>
      </c>
      <c r="O24" s="118" t="s">
        <v>6</v>
      </c>
      <c r="P24" s="118" t="s">
        <v>6</v>
      </c>
      <c r="Q24" s="118" t="s">
        <v>6</v>
      </c>
      <c r="R24" s="118" t="s">
        <v>6</v>
      </c>
      <c r="S24" s="118" t="s">
        <v>6</v>
      </c>
      <c r="T24" s="118" t="s">
        <v>6</v>
      </c>
      <c r="U24" s="118" t="s">
        <v>6</v>
      </c>
      <c r="V24" s="108"/>
      <c r="W24" s="109" t="s">
        <v>6</v>
      </c>
      <c r="X24" s="109" t="s">
        <v>6</v>
      </c>
      <c r="Y24" s="109" t="s">
        <v>6</v>
      </c>
      <c r="Z24" s="109" t="s">
        <v>6</v>
      </c>
    </row>
    <row r="25" spans="2:26" x14ac:dyDescent="0.25">
      <c r="B25" s="61" t="s">
        <v>150</v>
      </c>
      <c r="C25" s="122"/>
      <c r="D25" s="123"/>
      <c r="E25" s="124"/>
      <c r="F25" s="124"/>
      <c r="G25" s="124"/>
      <c r="H25" s="124"/>
      <c r="I25" s="124"/>
      <c r="J25" s="124"/>
      <c r="K25" s="124"/>
      <c r="L25" s="106" t="s">
        <v>6</v>
      </c>
      <c r="M25" s="106" t="s">
        <v>6</v>
      </c>
      <c r="N25" s="106" t="s">
        <v>6</v>
      </c>
      <c r="O25" s="106" t="s">
        <v>6</v>
      </c>
      <c r="P25" s="106" t="s">
        <v>6</v>
      </c>
      <c r="Q25" s="106" t="s">
        <v>6</v>
      </c>
      <c r="R25" s="106" t="s">
        <v>6</v>
      </c>
      <c r="S25" s="106" t="s">
        <v>6</v>
      </c>
      <c r="T25" s="105"/>
      <c r="U25" s="107" t="e">
        <f>AVERAGE(E25:T25)</f>
        <v>#DIV/0!</v>
      </c>
      <c r="V25" s="104"/>
      <c r="W25" s="110"/>
      <c r="X25" s="111" t="s">
        <v>6</v>
      </c>
      <c r="Y25" s="110"/>
      <c r="Z25" s="112" t="e">
        <f>AVERAGE(W25:Y25)</f>
        <v>#DIV/0!</v>
      </c>
    </row>
    <row r="26" spans="2:26" x14ac:dyDescent="0.25">
      <c r="B26" s="66" t="s">
        <v>151</v>
      </c>
      <c r="C26" s="109" t="s">
        <v>6</v>
      </c>
      <c r="D26" s="131"/>
      <c r="E26" s="118" t="s">
        <v>6</v>
      </c>
      <c r="F26" s="118" t="s">
        <v>6</v>
      </c>
      <c r="G26" s="118" t="s">
        <v>6</v>
      </c>
      <c r="H26" s="118" t="s">
        <v>6</v>
      </c>
      <c r="I26" s="118" t="s">
        <v>6</v>
      </c>
      <c r="J26" s="118" t="s">
        <v>6</v>
      </c>
      <c r="K26" s="118" t="s">
        <v>6</v>
      </c>
      <c r="L26" s="118" t="s">
        <v>6</v>
      </c>
      <c r="M26" s="118" t="s">
        <v>6</v>
      </c>
      <c r="N26" s="118" t="s">
        <v>6</v>
      </c>
      <c r="O26" s="118" t="s">
        <v>6</v>
      </c>
      <c r="P26" s="118" t="s">
        <v>6</v>
      </c>
      <c r="Q26" s="118" t="s">
        <v>6</v>
      </c>
      <c r="R26" s="118" t="s">
        <v>6</v>
      </c>
      <c r="S26" s="118" t="s">
        <v>6</v>
      </c>
      <c r="T26" s="118" t="s">
        <v>6</v>
      </c>
      <c r="U26" s="118" t="s">
        <v>6</v>
      </c>
      <c r="V26" s="131"/>
      <c r="W26" s="109" t="s">
        <v>6</v>
      </c>
      <c r="X26" s="109" t="s">
        <v>6</v>
      </c>
      <c r="Y26" s="109" t="s">
        <v>6</v>
      </c>
      <c r="Z26" s="109" t="s">
        <v>6</v>
      </c>
    </row>
    <row r="27" spans="2:26" x14ac:dyDescent="0.25">
      <c r="B27" s="66" t="s">
        <v>152</v>
      </c>
      <c r="C27" s="109" t="s">
        <v>6</v>
      </c>
      <c r="D27" s="131"/>
      <c r="E27" s="118" t="s">
        <v>6</v>
      </c>
      <c r="F27" s="118" t="s">
        <v>6</v>
      </c>
      <c r="G27" s="118" t="s">
        <v>6</v>
      </c>
      <c r="H27" s="118" t="s">
        <v>6</v>
      </c>
      <c r="I27" s="118" t="s">
        <v>6</v>
      </c>
      <c r="J27" s="118" t="s">
        <v>6</v>
      </c>
      <c r="K27" s="118" t="s">
        <v>6</v>
      </c>
      <c r="L27" s="118" t="s">
        <v>6</v>
      </c>
      <c r="M27" s="118" t="s">
        <v>6</v>
      </c>
      <c r="N27" s="118" t="s">
        <v>6</v>
      </c>
      <c r="O27" s="118" t="s">
        <v>6</v>
      </c>
      <c r="P27" s="118" t="s">
        <v>6</v>
      </c>
      <c r="Q27" s="118" t="s">
        <v>6</v>
      </c>
      <c r="R27" s="118" t="s">
        <v>6</v>
      </c>
      <c r="S27" s="118" t="s">
        <v>6</v>
      </c>
      <c r="T27" s="118" t="s">
        <v>6</v>
      </c>
      <c r="U27" s="118" t="s">
        <v>6</v>
      </c>
      <c r="V27" s="131"/>
      <c r="W27" s="109" t="s">
        <v>6</v>
      </c>
      <c r="X27" s="109" t="s">
        <v>6</v>
      </c>
      <c r="Y27" s="109" t="s">
        <v>6</v>
      </c>
      <c r="Z27" s="109" t="s">
        <v>6</v>
      </c>
    </row>
    <row r="28" spans="2:26" x14ac:dyDescent="0.25">
      <c r="B28" s="67" t="s">
        <v>126</v>
      </c>
      <c r="C28" s="109"/>
      <c r="D28" s="131"/>
      <c r="E28" s="118" t="s">
        <v>6</v>
      </c>
      <c r="F28" s="118" t="s">
        <v>6</v>
      </c>
      <c r="G28" s="118" t="s">
        <v>6</v>
      </c>
      <c r="H28" s="118" t="s">
        <v>6</v>
      </c>
      <c r="I28" s="118" t="s">
        <v>6</v>
      </c>
      <c r="J28" s="118" t="s">
        <v>6</v>
      </c>
      <c r="K28" s="118" t="s">
        <v>6</v>
      </c>
      <c r="L28" s="118" t="s">
        <v>6</v>
      </c>
      <c r="M28" s="118" t="s">
        <v>6</v>
      </c>
      <c r="N28" s="118" t="s">
        <v>6</v>
      </c>
      <c r="O28" s="118" t="s">
        <v>6</v>
      </c>
      <c r="P28" s="118" t="s">
        <v>6</v>
      </c>
      <c r="Q28" s="118" t="s">
        <v>6</v>
      </c>
      <c r="R28" s="118" t="s">
        <v>6</v>
      </c>
      <c r="S28" s="118" t="s">
        <v>6</v>
      </c>
      <c r="T28" s="118" t="s">
        <v>6</v>
      </c>
      <c r="U28" s="118" t="s">
        <v>6</v>
      </c>
      <c r="V28" s="131"/>
      <c r="W28" s="109" t="s">
        <v>6</v>
      </c>
      <c r="X28" s="109" t="s">
        <v>6</v>
      </c>
      <c r="Y28" s="109" t="s">
        <v>6</v>
      </c>
      <c r="Z28" s="109" t="s">
        <v>6</v>
      </c>
    </row>
    <row r="29" spans="2:26" x14ac:dyDescent="0.25">
      <c r="B29" s="61" t="s">
        <v>153</v>
      </c>
      <c r="C29" s="103"/>
      <c r="D29" s="104"/>
      <c r="E29" s="105"/>
      <c r="F29" s="105"/>
      <c r="G29" s="105"/>
      <c r="H29" s="105"/>
      <c r="I29" s="105"/>
      <c r="J29" s="105"/>
      <c r="K29" s="105"/>
      <c r="L29" s="106" t="s">
        <v>6</v>
      </c>
      <c r="M29" s="106" t="s">
        <v>6</v>
      </c>
      <c r="N29" s="106" t="s">
        <v>6</v>
      </c>
      <c r="O29" s="106" t="s">
        <v>6</v>
      </c>
      <c r="P29" s="106" t="s">
        <v>6</v>
      </c>
      <c r="Q29" s="106" t="s">
        <v>6</v>
      </c>
      <c r="R29" s="105"/>
      <c r="S29" s="106" t="s">
        <v>6</v>
      </c>
      <c r="T29" s="105"/>
      <c r="U29" s="107" t="e">
        <f>AVERAGE(E29:T29)</f>
        <v>#DIV/0!</v>
      </c>
      <c r="V29" s="104"/>
      <c r="W29" s="111" t="s">
        <v>6</v>
      </c>
      <c r="X29" s="110"/>
      <c r="Y29" s="110"/>
      <c r="Z29" s="112" t="e">
        <f>AVERAGE(W29:Y29)</f>
        <v>#DIV/0!</v>
      </c>
    </row>
    <row r="30" spans="2:26" ht="15.75" thickBot="1" x14ac:dyDescent="0.3">
      <c r="B30" s="57"/>
      <c r="C30" s="73"/>
      <c r="D30" s="75"/>
      <c r="E30" s="76"/>
      <c r="F30" s="76"/>
      <c r="G30" s="76"/>
      <c r="H30" s="76"/>
      <c r="I30" s="76"/>
      <c r="J30" s="76"/>
      <c r="K30" s="76"/>
      <c r="L30" s="72"/>
      <c r="M30" s="72"/>
      <c r="N30" s="72"/>
      <c r="O30" s="72"/>
      <c r="P30" s="72"/>
      <c r="Q30" s="72"/>
      <c r="R30" s="76"/>
      <c r="S30" s="76"/>
      <c r="T30" s="76"/>
      <c r="U30" s="73"/>
      <c r="V30" s="75"/>
      <c r="W30" s="76"/>
      <c r="X30" s="76"/>
      <c r="Y30" s="76"/>
      <c r="Z30" s="77"/>
    </row>
    <row r="31" spans="2:26" ht="15.75" thickBot="1" x14ac:dyDescent="0.3">
      <c r="B31" s="68" t="s">
        <v>94</v>
      </c>
      <c r="C31" s="96">
        <f>AVERAGE(C9:C12, C19, C22, C25,C29)</f>
        <v>1</v>
      </c>
      <c r="D31" s="97"/>
      <c r="E31" s="98">
        <f>AVERAGE(E9:E12, E19, E22, E25,E29)</f>
        <v>1</v>
      </c>
      <c r="F31" s="98">
        <f>AVERAGE(F9:F12, F19, F22, F25,F29)</f>
        <v>1</v>
      </c>
      <c r="G31" s="99"/>
      <c r="H31" s="99"/>
      <c r="I31" s="99"/>
      <c r="J31" s="99"/>
      <c r="K31" s="98">
        <f>AVERAGE(K9:K12, K19, K22, K25,K29)</f>
        <v>1</v>
      </c>
      <c r="L31" s="93" t="s">
        <v>6</v>
      </c>
      <c r="M31" s="93" t="s">
        <v>6</v>
      </c>
      <c r="N31" s="93" t="s">
        <v>6</v>
      </c>
      <c r="O31" s="93" t="s">
        <v>6</v>
      </c>
      <c r="P31" s="93" t="s">
        <v>6</v>
      </c>
      <c r="Q31" s="93" t="s">
        <v>6</v>
      </c>
      <c r="R31" s="93" t="s">
        <v>6</v>
      </c>
      <c r="S31" s="94">
        <f>AVERAGE(L16:R29)</f>
        <v>0</v>
      </c>
      <c r="T31" s="100">
        <f>AVERAGE(T9:T29)</f>
        <v>1</v>
      </c>
      <c r="U31" s="96">
        <f>AVERAGE(E31:T31)</f>
        <v>0.8</v>
      </c>
      <c r="V31" s="97"/>
      <c r="W31" s="95" t="e">
        <f>AVERAGE(W10:W29)</f>
        <v>#DIV/0!</v>
      </c>
      <c r="X31" s="95" t="e">
        <f>AVERAGE(X10:X29)</f>
        <v>#DIV/0!</v>
      </c>
      <c r="Y31" s="101" t="e">
        <f>AVERAGE(Y10:Y29)</f>
        <v>#DIV/0!</v>
      </c>
      <c r="Z31" s="102" t="e">
        <f>AVERAGE(Z9:Z29)</f>
        <v>#DIV/0!</v>
      </c>
    </row>
    <row r="32" spans="2:26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2:26" ht="53.1" customHeight="1" x14ac:dyDescent="0.25">
      <c r="B33" s="534" t="s">
        <v>210</v>
      </c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  <c r="Y33" s="524"/>
      <c r="Z33" s="525"/>
    </row>
  </sheetData>
  <mergeCells count="5">
    <mergeCell ref="E4:U4"/>
    <mergeCell ref="W4:Z4"/>
    <mergeCell ref="G6:J6"/>
    <mergeCell ref="L6:S6"/>
    <mergeCell ref="B33:Z33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L28"/>
  <sheetViews>
    <sheetView showGridLines="0" workbookViewId="0">
      <selection activeCell="F21" sqref="F21"/>
    </sheetView>
  </sheetViews>
  <sheetFormatPr baseColWidth="10" defaultColWidth="10.85546875" defaultRowHeight="15" x14ac:dyDescent="0.25"/>
  <cols>
    <col min="1" max="1" width="5.85546875" style="25" customWidth="1"/>
    <col min="2" max="4" width="10.85546875" style="33"/>
    <col min="5" max="5" width="15.5703125" style="33" customWidth="1"/>
    <col min="6" max="6" width="12.7109375" style="25" customWidth="1"/>
    <col min="7" max="16384" width="10.85546875" style="33"/>
  </cols>
  <sheetData>
    <row r="3" spans="1:12" ht="15.75" x14ac:dyDescent="0.25">
      <c r="B3" s="385" t="s">
        <v>169</v>
      </c>
    </row>
    <row r="5" spans="1:12" x14ac:dyDescent="0.25">
      <c r="F5" s="33"/>
    </row>
    <row r="6" spans="1:12" x14ac:dyDescent="0.25">
      <c r="B6" s="269" t="s">
        <v>37</v>
      </c>
      <c r="C6" s="269"/>
      <c r="L6" s="33" t="s">
        <v>170</v>
      </c>
    </row>
    <row r="7" spans="1:12" x14ac:dyDescent="0.25">
      <c r="B7" s="270"/>
      <c r="C7" s="270"/>
      <c r="F7" s="25" t="s">
        <v>40</v>
      </c>
    </row>
    <row r="8" spans="1:12" x14ac:dyDescent="0.25">
      <c r="B8" s="270"/>
      <c r="C8" s="270"/>
    </row>
    <row r="10" spans="1:12" x14ac:dyDescent="0.25">
      <c r="A10" s="25" t="s">
        <v>3</v>
      </c>
      <c r="B10" s="33" t="s">
        <v>39</v>
      </c>
      <c r="F10" s="24"/>
      <c r="G10" s="33" t="s">
        <v>202</v>
      </c>
    </row>
    <row r="12" spans="1:12" x14ac:dyDescent="0.25">
      <c r="A12" s="25" t="s">
        <v>45</v>
      </c>
      <c r="F12" s="26"/>
      <c r="G12" s="33" t="s">
        <v>201</v>
      </c>
    </row>
    <row r="13" spans="1:12" x14ac:dyDescent="0.25">
      <c r="A13" s="25" t="s">
        <v>46</v>
      </c>
      <c r="F13" s="26"/>
      <c r="G13" s="33" t="s">
        <v>201</v>
      </c>
    </row>
    <row r="14" spans="1:12" x14ac:dyDescent="0.25">
      <c r="F14" s="271"/>
    </row>
    <row r="15" spans="1:12" x14ac:dyDescent="0.25">
      <c r="B15" s="33" t="s">
        <v>82</v>
      </c>
    </row>
    <row r="19" spans="2:9" x14ac:dyDescent="0.25">
      <c r="B19" s="272" t="s">
        <v>33</v>
      </c>
      <c r="C19" s="272"/>
      <c r="D19" s="272"/>
      <c r="E19" s="273" t="s">
        <v>34</v>
      </c>
      <c r="F19" s="274"/>
      <c r="G19" s="275" t="s">
        <v>189</v>
      </c>
      <c r="H19" s="275"/>
    </row>
    <row r="20" spans="2:9" x14ac:dyDescent="0.25">
      <c r="F20" s="25" t="s">
        <v>172</v>
      </c>
    </row>
    <row r="21" spans="2:9" ht="15.75" x14ac:dyDescent="0.25">
      <c r="B21" s="277" t="s">
        <v>173</v>
      </c>
      <c r="F21" s="20" t="str">
        <f>'Equipo directivo 9C'!C22</f>
        <v/>
      </c>
      <c r="H21" s="33" t="s">
        <v>48</v>
      </c>
      <c r="I21" s="395" t="s">
        <v>171</v>
      </c>
    </row>
    <row r="23" spans="2:9" x14ac:dyDescent="0.25">
      <c r="B23" s="272" t="s">
        <v>35</v>
      </c>
      <c r="C23" s="272"/>
      <c r="D23" s="272"/>
      <c r="E23" s="272"/>
      <c r="F23" s="278"/>
      <c r="G23" s="273"/>
      <c r="H23" s="274" t="s">
        <v>36</v>
      </c>
      <c r="I23" s="273"/>
    </row>
    <row r="25" spans="2:9" x14ac:dyDescent="0.25">
      <c r="B25" s="33" t="s">
        <v>51</v>
      </c>
      <c r="F25" s="20" t="str">
        <f>F21</f>
        <v/>
      </c>
      <c r="H25" s="33" t="s">
        <v>52</v>
      </c>
      <c r="I25" s="33" t="s">
        <v>69</v>
      </c>
    </row>
    <row r="28" spans="2:9" x14ac:dyDescent="0.25">
      <c r="E28" s="25"/>
    </row>
  </sheetData>
  <sheetProtection password="CC1B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U26"/>
  <sheetViews>
    <sheetView showGridLines="0" workbookViewId="0">
      <selection activeCell="F14" sqref="F14"/>
    </sheetView>
  </sheetViews>
  <sheetFormatPr baseColWidth="10" defaultColWidth="10.85546875" defaultRowHeight="15" x14ac:dyDescent="0.25"/>
  <cols>
    <col min="1" max="1" width="1.7109375" style="33" customWidth="1"/>
    <col min="2" max="2" width="84.140625" style="33" customWidth="1"/>
    <col min="3" max="3" width="15.5703125" style="33" customWidth="1"/>
    <col min="4" max="4" width="5" style="33" customWidth="1"/>
    <col min="5" max="5" width="13.5703125" style="33" customWidth="1"/>
    <col min="6" max="6" width="6" style="33" customWidth="1"/>
    <col min="7" max="7" width="4.42578125" style="33" customWidth="1"/>
    <col min="8" max="9" width="4.85546875" style="33" customWidth="1"/>
    <col min="10" max="10" width="13" style="33" customWidth="1"/>
    <col min="11" max="11" width="14.85546875" style="33" customWidth="1"/>
    <col min="12" max="12" width="13.5703125" style="33" customWidth="1"/>
    <col min="13" max="13" width="6.5703125" style="33" customWidth="1"/>
    <col min="14" max="14" width="9.5703125" style="33" customWidth="1"/>
    <col min="15" max="15" width="12" style="33" customWidth="1"/>
    <col min="16" max="16" width="6.5703125" style="33" customWidth="1"/>
    <col min="17" max="17" width="12.42578125" style="33" customWidth="1"/>
    <col min="18" max="18" width="6.5703125" style="33" customWidth="1"/>
    <col min="19" max="19" width="7.42578125" style="33" customWidth="1"/>
    <col min="20" max="20" width="14.140625" style="33" customWidth="1"/>
    <col min="21" max="21" width="12.28515625" style="33" customWidth="1"/>
    <col min="22" max="22" width="10.85546875" style="33" customWidth="1"/>
    <col min="23" max="16384" width="10.85546875" style="33"/>
  </cols>
  <sheetData>
    <row r="2" spans="2:21" x14ac:dyDescent="0.25">
      <c r="B2" s="33" t="s">
        <v>99</v>
      </c>
      <c r="C2" s="437" t="s">
        <v>100</v>
      </c>
      <c r="D2" s="438"/>
      <c r="E2" s="439"/>
      <c r="F2" s="439"/>
      <c r="G2" s="440"/>
      <c r="H2" s="440"/>
      <c r="I2" s="440"/>
      <c r="J2" s="69">
        <v>0</v>
      </c>
      <c r="K2" s="69">
        <v>0.25</v>
      </c>
      <c r="L2" s="69">
        <v>0.5</v>
      </c>
      <c r="M2" s="69">
        <v>0.75</v>
      </c>
      <c r="N2" s="69">
        <v>1</v>
      </c>
      <c r="O2" s="441"/>
      <c r="P2" s="439"/>
      <c r="Q2" s="439"/>
      <c r="R2" s="440"/>
      <c r="S2" s="442"/>
      <c r="T2" s="440"/>
    </row>
    <row r="3" spans="2:21" x14ac:dyDescent="0.25">
      <c r="C3" s="443" t="s">
        <v>189</v>
      </c>
      <c r="J3" s="33" t="s">
        <v>190</v>
      </c>
      <c r="K3" s="270"/>
      <c r="L3" s="444"/>
      <c r="M3" s="275"/>
      <c r="N3" s="243"/>
      <c r="O3" s="445"/>
      <c r="P3" s="395"/>
      <c r="Q3" s="368"/>
      <c r="R3" s="368"/>
    </row>
    <row r="4" spans="2:21" x14ac:dyDescent="0.25">
      <c r="C4" s="446"/>
      <c r="D4" s="446"/>
      <c r="E4" s="368"/>
      <c r="F4" s="368"/>
      <c r="K4" s="445"/>
      <c r="L4" s="445"/>
      <c r="M4" s="445"/>
      <c r="N4" s="445"/>
      <c r="O4" s="445"/>
      <c r="P4" s="395"/>
      <c r="Q4" s="368"/>
      <c r="R4" s="368"/>
    </row>
    <row r="5" spans="2:21" x14ac:dyDescent="0.25">
      <c r="B5" s="33" t="s">
        <v>155</v>
      </c>
      <c r="C5" s="447" t="s">
        <v>156</v>
      </c>
      <c r="E5" s="535" t="s">
        <v>157</v>
      </c>
      <c r="F5" s="535"/>
      <c r="G5" s="535"/>
      <c r="H5" s="535"/>
      <c r="I5" s="535"/>
      <c r="J5" s="535"/>
      <c r="K5" s="535"/>
      <c r="L5" s="535"/>
    </row>
    <row r="6" spans="2:21" hidden="1" x14ac:dyDescent="0.25">
      <c r="B6" s="448"/>
      <c r="C6" s="449"/>
      <c r="D6" s="450"/>
      <c r="E6" s="449"/>
      <c r="F6" s="449"/>
      <c r="G6" s="451"/>
      <c r="H6" s="451"/>
      <c r="I6" s="451"/>
      <c r="J6" s="451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</row>
    <row r="7" spans="2:21" s="458" customFormat="1" ht="63" customHeight="1" x14ac:dyDescent="0.25">
      <c r="B7" s="452" t="s">
        <v>90</v>
      </c>
      <c r="C7" s="453" t="s">
        <v>104</v>
      </c>
      <c r="D7" s="454"/>
      <c r="E7" s="455" t="s">
        <v>105</v>
      </c>
      <c r="F7" s="536" t="s">
        <v>197</v>
      </c>
      <c r="G7" s="537"/>
      <c r="H7" s="537"/>
      <c r="I7" s="538"/>
      <c r="J7" s="456" t="s">
        <v>107</v>
      </c>
      <c r="K7" s="455" t="s">
        <v>109</v>
      </c>
      <c r="L7" s="457" t="s">
        <v>110</v>
      </c>
    </row>
    <row r="8" spans="2:21" ht="35.450000000000003" customHeight="1" x14ac:dyDescent="0.25">
      <c r="B8" s="459" t="s">
        <v>115</v>
      </c>
      <c r="C8" s="460"/>
      <c r="D8" s="461"/>
      <c r="E8" s="460"/>
      <c r="F8" s="462" t="s">
        <v>116</v>
      </c>
      <c r="G8" s="462" t="s">
        <v>3</v>
      </c>
      <c r="H8" s="462" t="s">
        <v>117</v>
      </c>
      <c r="I8" s="462" t="s">
        <v>118</v>
      </c>
      <c r="J8" s="460" t="s">
        <v>119</v>
      </c>
      <c r="K8" s="460"/>
      <c r="L8" s="460"/>
    </row>
    <row r="9" spans="2:21" ht="15.75" thickBot="1" x14ac:dyDescent="0.3">
      <c r="B9" s="463" t="s">
        <v>211</v>
      </c>
      <c r="C9" s="460"/>
      <c r="D9" s="461"/>
      <c r="E9" s="460"/>
      <c r="F9" s="460"/>
      <c r="G9" s="460"/>
      <c r="H9" s="460"/>
      <c r="I9" s="460"/>
      <c r="J9" s="460"/>
      <c r="K9" s="460"/>
      <c r="L9" s="464"/>
    </row>
    <row r="10" spans="2:21" ht="16.5" thickBot="1" x14ac:dyDescent="0.3">
      <c r="B10" s="465" t="s">
        <v>206</v>
      </c>
      <c r="C10" s="477"/>
      <c r="D10" s="466"/>
      <c r="E10" s="79"/>
      <c r="F10" s="79"/>
      <c r="G10" s="79"/>
      <c r="H10" s="79"/>
      <c r="I10" s="79"/>
      <c r="J10" s="79"/>
      <c r="K10" s="79"/>
      <c r="L10" s="287" t="str">
        <f>IFERROR(AVERAGE(E10:K10),"")</f>
        <v/>
      </c>
    </row>
    <row r="11" spans="2:21" ht="16.5" thickBot="1" x14ac:dyDescent="0.3">
      <c r="B11" s="465" t="s">
        <v>203</v>
      </c>
      <c r="C11" s="477"/>
      <c r="D11" s="466"/>
      <c r="E11" s="79"/>
      <c r="F11" s="79"/>
      <c r="G11" s="79"/>
      <c r="H11" s="79"/>
      <c r="I11" s="79"/>
      <c r="J11" s="79"/>
      <c r="K11" s="79"/>
      <c r="L11" s="287" t="str">
        <f t="shared" ref="L11:L17" si="0">IFERROR(AVERAGE(E11:K11),"")</f>
        <v/>
      </c>
    </row>
    <row r="12" spans="2:21" ht="16.5" thickBot="1" x14ac:dyDescent="0.3">
      <c r="B12" s="465" t="s">
        <v>204</v>
      </c>
      <c r="C12" s="477"/>
      <c r="D12" s="467"/>
      <c r="E12" s="79"/>
      <c r="F12" s="78"/>
      <c r="G12" s="78"/>
      <c r="H12" s="78"/>
      <c r="I12" s="78"/>
      <c r="J12" s="79"/>
      <c r="K12" s="79"/>
      <c r="L12" s="287" t="str">
        <f t="shared" si="0"/>
        <v/>
      </c>
    </row>
    <row r="13" spans="2:21" ht="16.5" thickBot="1" x14ac:dyDescent="0.3">
      <c r="B13" s="465" t="s">
        <v>205</v>
      </c>
      <c r="C13" s="477"/>
      <c r="D13" s="466"/>
      <c r="E13" s="79"/>
      <c r="F13" s="79"/>
      <c r="G13" s="79"/>
      <c r="H13" s="79"/>
      <c r="I13" s="79"/>
      <c r="J13" s="79"/>
      <c r="K13" s="79"/>
      <c r="L13" s="287" t="str">
        <f t="shared" si="0"/>
        <v/>
      </c>
    </row>
    <row r="14" spans="2:21" ht="16.5" thickBot="1" x14ac:dyDescent="0.3">
      <c r="B14" s="465" t="s">
        <v>158</v>
      </c>
      <c r="C14" s="477"/>
      <c r="D14" s="466"/>
      <c r="E14" s="79"/>
      <c r="F14" s="79"/>
      <c r="G14" s="79"/>
      <c r="H14" s="79"/>
      <c r="I14" s="79"/>
      <c r="J14" s="79"/>
      <c r="K14" s="79"/>
      <c r="L14" s="287" t="str">
        <f t="shared" si="0"/>
        <v/>
      </c>
    </row>
    <row r="15" spans="2:21" ht="15.75" x14ac:dyDescent="0.25">
      <c r="B15" s="465" t="s">
        <v>159</v>
      </c>
      <c r="C15" s="477"/>
      <c r="D15" s="466"/>
      <c r="E15" s="79"/>
      <c r="F15" s="79"/>
      <c r="G15" s="79"/>
      <c r="H15" s="79"/>
      <c r="I15" s="79"/>
      <c r="J15" s="79"/>
      <c r="K15" s="79"/>
      <c r="L15" s="287" t="str">
        <f t="shared" si="0"/>
        <v/>
      </c>
    </row>
    <row r="16" spans="2:21" ht="15.75" thickBot="1" x14ac:dyDescent="0.3">
      <c r="B16" s="460"/>
      <c r="C16" s="77"/>
      <c r="D16" s="466"/>
      <c r="E16" s="77"/>
      <c r="F16" s="72"/>
      <c r="G16" s="72"/>
      <c r="H16" s="72"/>
      <c r="I16" s="72"/>
      <c r="J16" s="77"/>
      <c r="K16" s="77"/>
      <c r="L16" s="280"/>
    </row>
    <row r="17" spans="2:21" ht="15.75" thickBot="1" x14ac:dyDescent="0.3">
      <c r="B17" s="468" t="s">
        <v>94</v>
      </c>
      <c r="C17" s="281" t="str">
        <f>IFERROR(AVERAGE(C10:C15),"")</f>
        <v/>
      </c>
      <c r="D17" s="282"/>
      <c r="E17" s="281" t="str">
        <f>IFERROR(AVERAGE(E10:E15),"")</f>
        <v/>
      </c>
      <c r="F17" s="283"/>
      <c r="G17" s="279"/>
      <c r="H17" s="279"/>
      <c r="I17" s="284"/>
      <c r="J17" s="285" t="str">
        <f>IFERROR(AVERAGE(J10:J15),"")</f>
        <v/>
      </c>
      <c r="K17" s="286" t="str">
        <f>IFERROR(AVERAGE(K10:K15),"")</f>
        <v/>
      </c>
      <c r="L17" s="287" t="str">
        <f t="shared" si="0"/>
        <v/>
      </c>
    </row>
    <row r="18" spans="2:21" x14ac:dyDescent="0.25">
      <c r="B18" s="469"/>
      <c r="C18" s="470"/>
      <c r="D18" s="470"/>
      <c r="E18" s="470"/>
      <c r="F18" s="470"/>
      <c r="G18" s="470"/>
      <c r="H18" s="470"/>
      <c r="I18" s="470"/>
      <c r="J18" s="470"/>
      <c r="K18" s="470"/>
      <c r="L18" s="470"/>
      <c r="M18" s="471"/>
      <c r="N18" s="471"/>
      <c r="O18" s="471"/>
      <c r="P18" s="471"/>
      <c r="Q18" s="471"/>
      <c r="R18" s="471"/>
      <c r="S18" s="471"/>
      <c r="T18" s="471"/>
      <c r="U18" s="471"/>
    </row>
    <row r="19" spans="2:21" ht="31.5" customHeight="1" thickBot="1" x14ac:dyDescent="0.3">
      <c r="C19" s="472" t="s">
        <v>160</v>
      </c>
      <c r="D19" s="368"/>
      <c r="E19" s="472" t="s">
        <v>208</v>
      </c>
      <c r="F19" s="368"/>
      <c r="G19" s="368"/>
      <c r="H19" s="368"/>
      <c r="I19" s="368"/>
      <c r="J19" s="445" t="s">
        <v>127</v>
      </c>
      <c r="K19" s="368"/>
      <c r="L19" s="368"/>
    </row>
    <row r="20" spans="2:21" ht="15.75" thickBot="1" x14ac:dyDescent="0.3">
      <c r="B20" s="473" t="s">
        <v>207</v>
      </c>
      <c r="C20" s="71"/>
      <c r="D20" s="445"/>
      <c r="E20" s="71"/>
      <c r="F20" s="445"/>
      <c r="G20" s="445"/>
      <c r="H20" s="368"/>
      <c r="I20" s="368"/>
      <c r="J20" s="169">
        <f>(C20+E20)/2</f>
        <v>0</v>
      </c>
      <c r="K20" s="368"/>
      <c r="L20" s="368"/>
    </row>
    <row r="21" spans="2:21" ht="15.75" thickBot="1" x14ac:dyDescent="0.3">
      <c r="B21" s="469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1"/>
      <c r="N21" s="471"/>
      <c r="O21" s="471"/>
      <c r="P21" s="471"/>
      <c r="Q21" s="471"/>
      <c r="R21" s="471"/>
      <c r="S21" s="471"/>
      <c r="T21" s="471"/>
      <c r="U21" s="471"/>
    </row>
    <row r="22" spans="2:21" ht="15.75" thickBot="1" x14ac:dyDescent="0.3">
      <c r="B22" s="474" t="s">
        <v>161</v>
      </c>
      <c r="C22" s="74" t="str">
        <f>IFERROR((C17+L17+J20)/3,"")</f>
        <v/>
      </c>
      <c r="D22" s="470"/>
      <c r="E22" s="475" t="s">
        <v>163</v>
      </c>
      <c r="F22" s="475">
        <v>1</v>
      </c>
      <c r="G22" s="470"/>
      <c r="H22" s="470"/>
      <c r="I22" s="470"/>
      <c r="J22" s="470"/>
      <c r="K22" s="470"/>
      <c r="L22" s="470"/>
      <c r="M22" s="471"/>
      <c r="N22" s="471"/>
      <c r="O22" s="471"/>
      <c r="P22" s="471"/>
      <c r="Q22" s="471"/>
      <c r="R22" s="471"/>
      <c r="S22" s="471"/>
      <c r="T22" s="471"/>
      <c r="U22" s="471"/>
    </row>
    <row r="23" spans="2:21" x14ac:dyDescent="0.25">
      <c r="B23" s="469"/>
      <c r="C23" s="471"/>
      <c r="D23" s="471"/>
      <c r="E23" s="471"/>
      <c r="F23" s="471"/>
      <c r="G23" s="471"/>
      <c r="H23" s="471"/>
      <c r="I23" s="471"/>
      <c r="J23" s="471"/>
      <c r="K23" s="471"/>
      <c r="L23" s="471"/>
      <c r="M23" s="471"/>
      <c r="N23" s="471"/>
      <c r="O23" s="471"/>
      <c r="P23" s="471"/>
      <c r="Q23" s="471"/>
      <c r="R23" s="471"/>
      <c r="S23" s="471"/>
      <c r="T23" s="471"/>
      <c r="U23" s="471"/>
    </row>
    <row r="24" spans="2:21" ht="62.45" customHeight="1" x14ac:dyDescent="0.25">
      <c r="B24" s="539" t="s">
        <v>212</v>
      </c>
      <c r="C24" s="540"/>
      <c r="D24" s="540"/>
      <c r="E24" s="540"/>
      <c r="F24" s="540"/>
      <c r="G24" s="540"/>
      <c r="H24" s="540"/>
      <c r="I24" s="540"/>
      <c r="J24" s="540"/>
      <c r="K24" s="540"/>
      <c r="L24" s="541"/>
      <c r="M24" s="471"/>
      <c r="N24" s="471"/>
      <c r="O24" s="471"/>
      <c r="P24" s="471"/>
      <c r="Q24" s="471"/>
      <c r="R24" s="471"/>
      <c r="S24" s="471"/>
      <c r="T24" s="471"/>
      <c r="U24" s="471"/>
    </row>
    <row r="26" spans="2:21" x14ac:dyDescent="0.25">
      <c r="B26" s="33" t="s">
        <v>162</v>
      </c>
    </row>
  </sheetData>
  <sheetProtection password="CC1B" sheet="1" objects="1" scenarios="1"/>
  <mergeCells count="3">
    <mergeCell ref="E5:L5"/>
    <mergeCell ref="F7:I7"/>
    <mergeCell ref="B24:L24"/>
  </mergeCells>
  <dataValidations count="4">
    <dataValidation type="list" allowBlank="1" showInputMessage="1" showErrorMessage="1" errorTitle="UTILICE LA LISTA DESPLEGABLE" error="UTILICE LA LISTA DESPLEGABLE" promptTitle="OJO!" prompt="Utililice la lista desplegable" sqref="E10:E15">
      <formula1>$J$2:$N$2</formula1>
    </dataValidation>
    <dataValidation type="custom" allowBlank="1" showInputMessage="1" showErrorMessage="1" errorTitle="MARQUE UNA X" error="MARQUE UNA X" promptTitle="OJO!" prompt="Marque una X si procede" sqref="F10:I15">
      <formula1>F10="X"</formula1>
    </dataValidation>
    <dataValidation type="list" allowBlank="1" showInputMessage="1" showErrorMessage="1" errorTitle="UTILICE LA LA LISTA DESPLEGABLE" error="UTILICE LA LA LISTA DESPLEGABLE" promptTitle="OJO!" prompt="Utilice la lista desplegable" sqref="J10:K15 C10:C15">
      <formula1>$J$2:$N$2</formula1>
    </dataValidation>
    <dataValidation type="decimal" allowBlank="1" showInputMessage="1" showErrorMessage="1" sqref="C20 E20">
      <formula1>0</formula1>
      <formula2>1</formula2>
    </dataValidation>
  </dataValidation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K29"/>
  <sheetViews>
    <sheetView showGridLines="0" workbookViewId="0">
      <selection activeCell="A3" sqref="A3:XFD3"/>
    </sheetView>
  </sheetViews>
  <sheetFormatPr baseColWidth="10" defaultColWidth="10.85546875" defaultRowHeight="15" x14ac:dyDescent="0.25"/>
  <cols>
    <col min="1" max="1" width="5.85546875" style="25" customWidth="1"/>
    <col min="2" max="4" width="10.85546875" style="33"/>
    <col min="5" max="5" width="15.5703125" style="33" customWidth="1"/>
    <col min="6" max="6" width="12.7109375" style="25" customWidth="1"/>
    <col min="7" max="8" width="10.85546875" style="25"/>
    <col min="9" max="16384" width="10.85546875" style="33"/>
  </cols>
  <sheetData>
    <row r="3" spans="1:9" ht="15.75" x14ac:dyDescent="0.25">
      <c r="B3" s="268" t="s">
        <v>174</v>
      </c>
    </row>
    <row r="6" spans="1:9" x14ac:dyDescent="0.25">
      <c r="B6" s="269" t="s">
        <v>37</v>
      </c>
      <c r="C6" s="269"/>
      <c r="F6" s="33"/>
    </row>
    <row r="7" spans="1:9" x14ac:dyDescent="0.25">
      <c r="B7" s="270"/>
      <c r="C7" s="270"/>
    </row>
    <row r="8" spans="1:9" x14ac:dyDescent="0.25">
      <c r="F8" s="25" t="s">
        <v>40</v>
      </c>
      <c r="G8" s="25" t="s">
        <v>41</v>
      </c>
      <c r="H8" s="25" t="s">
        <v>42</v>
      </c>
    </row>
    <row r="9" spans="1:9" x14ac:dyDescent="0.25">
      <c r="A9" s="25" t="s">
        <v>3</v>
      </c>
      <c r="B9" s="33" t="s">
        <v>39</v>
      </c>
      <c r="F9" s="19">
        <v>1</v>
      </c>
      <c r="G9" s="19">
        <v>1</v>
      </c>
      <c r="H9" s="19">
        <v>1</v>
      </c>
      <c r="I9" s="33" t="s">
        <v>175</v>
      </c>
    </row>
    <row r="10" spans="1:9" x14ac:dyDescent="0.25">
      <c r="A10" s="25" t="s">
        <v>45</v>
      </c>
      <c r="B10" s="33" t="s">
        <v>177</v>
      </c>
      <c r="F10" s="70">
        <v>1</v>
      </c>
      <c r="G10" s="70">
        <v>1</v>
      </c>
      <c r="H10" s="70">
        <v>3</v>
      </c>
    </row>
    <row r="11" spans="1:9" x14ac:dyDescent="0.25">
      <c r="E11" s="476" t="s">
        <v>469</v>
      </c>
    </row>
    <row r="12" spans="1:9" x14ac:dyDescent="0.25">
      <c r="A12" s="25" t="s">
        <v>46</v>
      </c>
      <c r="B12" s="33" t="s">
        <v>180</v>
      </c>
      <c r="E12" s="362"/>
      <c r="F12" s="71"/>
      <c r="G12" s="71"/>
      <c r="H12" s="71"/>
      <c r="I12" s="33" t="s">
        <v>176</v>
      </c>
    </row>
    <row r="13" spans="1:9" x14ac:dyDescent="0.25">
      <c r="A13" s="25" t="s">
        <v>178</v>
      </c>
      <c r="B13" s="33" t="s">
        <v>181</v>
      </c>
      <c r="E13" s="362"/>
      <c r="F13" s="71"/>
      <c r="G13" s="71"/>
      <c r="H13" s="71"/>
      <c r="I13" s="33" t="s">
        <v>176</v>
      </c>
    </row>
    <row r="14" spans="1:9" x14ac:dyDescent="0.25">
      <c r="A14" s="25" t="s">
        <v>179</v>
      </c>
      <c r="B14" s="33" t="s">
        <v>182</v>
      </c>
      <c r="E14" s="362"/>
      <c r="F14" s="71"/>
      <c r="G14" s="71"/>
      <c r="H14" s="71"/>
      <c r="I14" s="33" t="s">
        <v>176</v>
      </c>
    </row>
    <row r="15" spans="1:9" x14ac:dyDescent="0.25">
      <c r="A15" s="25" t="s">
        <v>117</v>
      </c>
      <c r="B15" s="33" t="s">
        <v>183</v>
      </c>
      <c r="F15" s="271"/>
      <c r="G15" s="271"/>
      <c r="H15" s="71"/>
      <c r="I15" s="33" t="s">
        <v>176</v>
      </c>
    </row>
    <row r="16" spans="1:9" x14ac:dyDescent="0.25">
      <c r="A16" s="25" t="s">
        <v>187</v>
      </c>
      <c r="B16" s="33" t="s">
        <v>184</v>
      </c>
      <c r="F16" s="271"/>
      <c r="G16" s="271"/>
      <c r="H16" s="71"/>
      <c r="I16" s="33" t="s">
        <v>176</v>
      </c>
    </row>
    <row r="17" spans="1:11" x14ac:dyDescent="0.25">
      <c r="F17" s="271"/>
      <c r="G17" s="271"/>
      <c r="H17" s="271"/>
    </row>
    <row r="18" spans="1:11" x14ac:dyDescent="0.25">
      <c r="F18" s="271"/>
      <c r="G18" s="271"/>
      <c r="H18" s="271"/>
    </row>
    <row r="19" spans="1:11" x14ac:dyDescent="0.25">
      <c r="B19" s="33" t="s">
        <v>82</v>
      </c>
    </row>
    <row r="23" spans="1:11" x14ac:dyDescent="0.25">
      <c r="B23" s="272" t="s">
        <v>33</v>
      </c>
      <c r="C23" s="272"/>
      <c r="D23" s="272"/>
      <c r="E23" s="273" t="s">
        <v>34</v>
      </c>
      <c r="F23" s="274"/>
      <c r="G23" s="275" t="s">
        <v>189</v>
      </c>
      <c r="H23" s="275"/>
    </row>
    <row r="25" spans="1:11" ht="15.75" x14ac:dyDescent="0.25">
      <c r="A25" s="25" t="s">
        <v>185</v>
      </c>
      <c r="B25" s="277" t="s">
        <v>186</v>
      </c>
      <c r="F25" s="20" t="str">
        <f>IFERROR(AVERAGE(F12:F14),"")</f>
        <v/>
      </c>
      <c r="G25" s="20" t="str">
        <f t="shared" ref="G25" si="0">IFERROR(AVERAGE(G12:G14),"")</f>
        <v/>
      </c>
      <c r="H25" s="20" t="str">
        <f>IFERROR(AVERAGE(H12:H16),"")</f>
        <v/>
      </c>
      <c r="J25" s="33" t="s">
        <v>48</v>
      </c>
      <c r="K25" s="395" t="s">
        <v>188</v>
      </c>
    </row>
    <row r="27" spans="1:11" x14ac:dyDescent="0.25">
      <c r="B27" s="272" t="s">
        <v>35</v>
      </c>
      <c r="C27" s="272"/>
      <c r="D27" s="272"/>
      <c r="E27" s="272"/>
      <c r="F27" s="278"/>
      <c r="G27" s="274"/>
      <c r="H27" s="274" t="s">
        <v>36</v>
      </c>
      <c r="I27" s="273"/>
      <c r="J27" s="273"/>
    </row>
    <row r="29" spans="1:11" x14ac:dyDescent="0.25">
      <c r="B29" s="33" t="s">
        <v>51</v>
      </c>
      <c r="F29" s="20" t="str">
        <f>F25</f>
        <v/>
      </c>
      <c r="G29" s="20" t="str">
        <f>G25</f>
        <v/>
      </c>
      <c r="H29" s="20" t="str">
        <f>H25</f>
        <v/>
      </c>
      <c r="J29" s="33" t="s">
        <v>52</v>
      </c>
      <c r="K29" s="33" t="s">
        <v>69</v>
      </c>
    </row>
  </sheetData>
  <sheetProtection password="CC1B" sheet="1" objects="1" scenarios="1"/>
  <dataValidations count="1">
    <dataValidation type="decimal" allowBlank="1" showInputMessage="1" showErrorMessage="1" sqref="F12:H14 H15:H16">
      <formula1>0</formula1>
      <formula2>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O55"/>
  <sheetViews>
    <sheetView showGridLines="0" zoomScale="85" zoomScaleNormal="85" workbookViewId="0">
      <selection activeCell="F8" sqref="F8"/>
    </sheetView>
  </sheetViews>
  <sheetFormatPr baseColWidth="10" defaultColWidth="10.85546875" defaultRowHeight="15" x14ac:dyDescent="0.25"/>
  <cols>
    <col min="1" max="1" width="10.85546875" style="227"/>
    <col min="2" max="2" width="13.28515625" style="227" customWidth="1"/>
    <col min="3" max="3" width="29.42578125" style="227" customWidth="1"/>
    <col min="4" max="4" width="32.85546875" style="227" customWidth="1"/>
    <col min="5" max="7" width="10.85546875" style="227"/>
    <col min="8" max="8" width="13.5703125" style="227" bestFit="1" customWidth="1"/>
    <col min="9" max="9" width="10.85546875" style="227"/>
    <col min="10" max="10" width="15.7109375" style="227" customWidth="1"/>
    <col min="11" max="11" width="16.28515625" style="227" customWidth="1"/>
    <col min="12" max="12" width="13.42578125" style="227" customWidth="1"/>
    <col min="13" max="13" width="10.85546875" style="227"/>
    <col min="14" max="14" width="76" style="227" customWidth="1"/>
    <col min="15" max="15" width="27.7109375" style="227" customWidth="1"/>
    <col min="16" max="16384" width="10.85546875" style="227"/>
  </cols>
  <sheetData>
    <row r="2" spans="2:15" ht="15.75" x14ac:dyDescent="0.25">
      <c r="B2" s="387" t="s">
        <v>301</v>
      </c>
      <c r="C2" s="387"/>
      <c r="D2" s="396"/>
    </row>
    <row r="3" spans="2:15" x14ac:dyDescent="0.25">
      <c r="B3" s="387"/>
      <c r="C3" s="387"/>
      <c r="D3" s="397"/>
      <c r="E3" s="398"/>
      <c r="F3" s="398"/>
      <c r="G3" s="398"/>
      <c r="H3" s="397"/>
      <c r="I3" s="398"/>
      <c r="J3" s="398"/>
      <c r="K3" s="398"/>
      <c r="L3" s="398"/>
      <c r="M3" s="398"/>
    </row>
    <row r="4" spans="2:15" ht="15.75" thickBot="1" x14ac:dyDescent="0.3">
      <c r="B4" s="399"/>
      <c r="C4" s="399"/>
      <c r="D4" s="398"/>
      <c r="E4" s="398"/>
      <c r="F4" s="400"/>
      <c r="G4" s="398"/>
      <c r="H4" s="398" t="s">
        <v>0</v>
      </c>
      <c r="I4" s="401"/>
      <c r="J4" s="402">
        <v>0.3</v>
      </c>
      <c r="K4" s="402">
        <v>0.3</v>
      </c>
      <c r="L4" s="402">
        <v>0.4</v>
      </c>
      <c r="M4" s="398"/>
    </row>
    <row r="5" spans="2:15" ht="41.1" customHeight="1" thickBot="1" x14ac:dyDescent="0.3">
      <c r="B5" s="488" t="s">
        <v>465</v>
      </c>
      <c r="C5" s="489"/>
      <c r="D5" s="403" t="s">
        <v>466</v>
      </c>
      <c r="E5" s="404" t="s">
        <v>302</v>
      </c>
      <c r="F5" s="404" t="s">
        <v>303</v>
      </c>
      <c r="G5" s="404" t="s">
        <v>304</v>
      </c>
      <c r="H5" s="404" t="s">
        <v>305</v>
      </c>
      <c r="I5" s="405" t="s">
        <v>306</v>
      </c>
      <c r="J5" s="406" t="s">
        <v>554</v>
      </c>
      <c r="K5" s="406" t="s">
        <v>555</v>
      </c>
      <c r="L5" s="406" t="s">
        <v>556</v>
      </c>
      <c r="M5" s="406" t="s">
        <v>127</v>
      </c>
      <c r="N5" s="406" t="s">
        <v>307</v>
      </c>
      <c r="O5" s="406" t="s">
        <v>308</v>
      </c>
    </row>
    <row r="6" spans="2:15" ht="16.5" thickBot="1" x14ac:dyDescent="0.3">
      <c r="B6" s="502" t="s">
        <v>309</v>
      </c>
      <c r="C6" s="490"/>
      <c r="D6" s="341"/>
      <c r="E6" s="342"/>
      <c r="F6" s="342"/>
      <c r="G6" s="342"/>
      <c r="H6" s="343"/>
      <c r="I6" s="407"/>
      <c r="J6" s="209"/>
      <c r="K6" s="209"/>
      <c r="L6" s="209"/>
      <c r="M6" s="212">
        <f t="shared" ref="M6:M10" si="0">IFERROR((J6*J$4+K6*K$4+L6*L$4),"")</f>
        <v>0</v>
      </c>
      <c r="N6" s="223"/>
      <c r="O6" s="222"/>
    </row>
    <row r="7" spans="2:15" ht="16.5" thickBot="1" x14ac:dyDescent="0.3">
      <c r="B7" s="496"/>
      <c r="C7" s="491"/>
      <c r="D7" s="344"/>
      <c r="E7" s="345"/>
      <c r="F7" s="346"/>
      <c r="G7" s="346"/>
      <c r="H7" s="347"/>
      <c r="I7" s="206"/>
      <c r="J7" s="210"/>
      <c r="K7" s="210"/>
      <c r="L7" s="210"/>
      <c r="M7" s="212">
        <f t="shared" si="0"/>
        <v>0</v>
      </c>
      <c r="N7" s="223"/>
      <c r="O7" s="222"/>
    </row>
    <row r="8" spans="2:15" ht="16.5" thickBot="1" x14ac:dyDescent="0.3">
      <c r="B8" s="496"/>
      <c r="C8" s="491"/>
      <c r="D8" s="344"/>
      <c r="E8" s="345"/>
      <c r="F8" s="346"/>
      <c r="G8" s="346"/>
      <c r="H8" s="347"/>
      <c r="I8" s="206"/>
      <c r="J8" s="210"/>
      <c r="K8" s="210"/>
      <c r="L8" s="210"/>
      <c r="M8" s="212">
        <f t="shared" si="0"/>
        <v>0</v>
      </c>
      <c r="N8" s="223"/>
      <c r="O8" s="208"/>
    </row>
    <row r="9" spans="2:15" ht="16.5" thickBot="1" x14ac:dyDescent="0.3">
      <c r="B9" s="496"/>
      <c r="C9" s="491"/>
      <c r="D9" s="348"/>
      <c r="E9" s="349"/>
      <c r="F9" s="350"/>
      <c r="G9" s="350"/>
      <c r="H9" s="351"/>
      <c r="I9" s="206"/>
      <c r="J9" s="210"/>
      <c r="K9" s="210"/>
      <c r="L9" s="210"/>
      <c r="M9" s="212">
        <f t="shared" si="0"/>
        <v>0</v>
      </c>
      <c r="N9" s="223"/>
      <c r="O9" s="208"/>
    </row>
    <row r="10" spans="2:15" ht="16.5" thickBot="1" x14ac:dyDescent="0.3">
      <c r="B10" s="496"/>
      <c r="C10" s="491"/>
      <c r="D10" s="348"/>
      <c r="E10" s="349"/>
      <c r="F10" s="350"/>
      <c r="G10" s="350"/>
      <c r="H10" s="351"/>
      <c r="I10" s="206"/>
      <c r="J10" s="210"/>
      <c r="K10" s="210"/>
      <c r="L10" s="210"/>
      <c r="M10" s="212">
        <f t="shared" si="0"/>
        <v>0</v>
      </c>
      <c r="N10" s="223"/>
      <c r="O10" s="208"/>
    </row>
    <row r="11" spans="2:15" ht="16.5" thickBot="1" x14ac:dyDescent="0.3">
      <c r="B11" s="497"/>
      <c r="C11" s="492"/>
      <c r="D11" s="374"/>
      <c r="E11" s="375"/>
      <c r="F11" s="376"/>
      <c r="G11" s="376"/>
      <c r="H11" s="377"/>
      <c r="I11" s="205">
        <f t="shared" ref="I11" si="1">SUM(I6:I8)</f>
        <v>0</v>
      </c>
      <c r="J11" s="211" t="str">
        <f>IFERROR(AVERAGE(J6:J10), " ")</f>
        <v xml:space="preserve"> </v>
      </c>
      <c r="K11" s="211" t="str">
        <f t="shared" ref="K11:L11" si="2">IFERROR(AVERAGE(K6:K10), " ")</f>
        <v xml:space="preserve"> </v>
      </c>
      <c r="L11" s="211" t="str">
        <f t="shared" si="2"/>
        <v xml:space="preserve"> </v>
      </c>
      <c r="M11" s="212" t="str">
        <f>IFERROR((J11*J$4+K11*K$4+L11*L$4),"")</f>
        <v/>
      </c>
      <c r="N11" s="221"/>
      <c r="O11" s="417"/>
    </row>
    <row r="12" spans="2:15" ht="16.5" hidden="1" thickBot="1" x14ac:dyDescent="0.3">
      <c r="B12" s="498" t="s">
        <v>310</v>
      </c>
      <c r="C12" s="338"/>
      <c r="D12" s="418"/>
      <c r="E12" s="419"/>
      <c r="F12" s="420"/>
      <c r="G12" s="420"/>
      <c r="H12" s="421"/>
      <c r="I12" s="206"/>
      <c r="J12" s="207"/>
      <c r="K12" s="207"/>
      <c r="L12" s="207"/>
      <c r="M12" s="207">
        <f>(J12*J$4+K12*K$4+L12*L$4)</f>
        <v>0</v>
      </c>
      <c r="N12" s="221"/>
      <c r="O12" s="417"/>
    </row>
    <row r="13" spans="2:15" ht="16.5" hidden="1" thickBot="1" x14ac:dyDescent="0.3">
      <c r="B13" s="499"/>
      <c r="C13" s="338"/>
      <c r="D13" s="408"/>
      <c r="E13" s="409"/>
      <c r="F13" s="410"/>
      <c r="G13" s="410"/>
      <c r="H13" s="411"/>
      <c r="I13" s="206"/>
      <c r="J13" s="207"/>
      <c r="K13" s="207"/>
      <c r="L13" s="207"/>
      <c r="M13" s="207">
        <f t="shared" ref="M13:M50" si="3">(J13*J$4+K13*K$4+L13*L$4)</f>
        <v>0</v>
      </c>
      <c r="N13" s="221"/>
      <c r="O13" s="417"/>
    </row>
    <row r="14" spans="2:15" ht="16.5" hidden="1" thickBot="1" x14ac:dyDescent="0.3">
      <c r="B14" s="499"/>
      <c r="C14" s="338"/>
      <c r="D14" s="408"/>
      <c r="E14" s="409"/>
      <c r="F14" s="410"/>
      <c r="G14" s="410"/>
      <c r="H14" s="411"/>
      <c r="I14" s="206"/>
      <c r="J14" s="207"/>
      <c r="K14" s="207"/>
      <c r="L14" s="207"/>
      <c r="M14" s="207">
        <f t="shared" si="3"/>
        <v>0</v>
      </c>
      <c r="N14" s="221"/>
      <c r="O14" s="417"/>
    </row>
    <row r="15" spans="2:15" ht="16.5" hidden="1" thickBot="1" x14ac:dyDescent="0.3">
      <c r="B15" s="500"/>
      <c r="C15" s="339"/>
      <c r="D15" s="408"/>
      <c r="E15" s="409"/>
      <c r="F15" s="410"/>
      <c r="G15" s="410"/>
      <c r="H15" s="411"/>
      <c r="I15" s="205">
        <f t="shared" ref="I15" si="4">SUM(I12:I14)</f>
        <v>0</v>
      </c>
      <c r="J15" s="422" t="str">
        <f>IFERROR(AVERAGE(J12:J14), " ")</f>
        <v xml:space="preserve"> </v>
      </c>
      <c r="K15" s="422" t="str">
        <f>IFERROR(AVERAGE(K12:K14), " ")</f>
        <v xml:space="preserve"> </v>
      </c>
      <c r="L15" s="422" t="str">
        <f>IFERROR(AVERAGE(L12:L14), " ")</f>
        <v xml:space="preserve"> </v>
      </c>
      <c r="M15" s="207" t="e">
        <f t="shared" si="3"/>
        <v>#VALUE!</v>
      </c>
      <c r="N15" s="417"/>
      <c r="O15" s="417"/>
    </row>
    <row r="16" spans="2:15" ht="16.5" hidden="1" thickBot="1" x14ac:dyDescent="0.3">
      <c r="B16" s="498" t="s">
        <v>311</v>
      </c>
      <c r="C16" s="338"/>
      <c r="D16" s="408"/>
      <c r="E16" s="409"/>
      <c r="F16" s="410"/>
      <c r="G16" s="410"/>
      <c r="H16" s="411"/>
      <c r="I16" s="206"/>
      <c r="J16" s="207"/>
      <c r="K16" s="207"/>
      <c r="L16" s="207"/>
      <c r="M16" s="207">
        <f>(J16*J$4+K16*K$4+L16*L$4)</f>
        <v>0</v>
      </c>
      <c r="N16" s="221"/>
      <c r="O16" s="417"/>
    </row>
    <row r="17" spans="2:15" ht="16.5" hidden="1" thickBot="1" x14ac:dyDescent="0.3">
      <c r="B17" s="499"/>
      <c r="C17" s="338"/>
      <c r="D17" s="408"/>
      <c r="E17" s="409"/>
      <c r="F17" s="410"/>
      <c r="G17" s="410"/>
      <c r="H17" s="411"/>
      <c r="I17" s="206"/>
      <c r="J17" s="207"/>
      <c r="K17" s="207"/>
      <c r="L17" s="207"/>
      <c r="M17" s="207">
        <f t="shared" si="3"/>
        <v>0</v>
      </c>
      <c r="N17" s="221"/>
      <c r="O17" s="417"/>
    </row>
    <row r="18" spans="2:15" ht="16.5" hidden="1" thickBot="1" x14ac:dyDescent="0.3">
      <c r="B18" s="499"/>
      <c r="C18" s="338"/>
      <c r="D18" s="408"/>
      <c r="E18" s="409"/>
      <c r="F18" s="410"/>
      <c r="G18" s="410"/>
      <c r="H18" s="411"/>
      <c r="I18" s="206"/>
      <c r="J18" s="207"/>
      <c r="K18" s="207"/>
      <c r="L18" s="207"/>
      <c r="M18" s="207">
        <f t="shared" si="3"/>
        <v>0</v>
      </c>
      <c r="N18" s="221"/>
      <c r="O18" s="417"/>
    </row>
    <row r="19" spans="2:15" ht="16.5" hidden="1" thickBot="1" x14ac:dyDescent="0.3">
      <c r="B19" s="501"/>
      <c r="C19" s="340"/>
      <c r="D19" s="413"/>
      <c r="E19" s="414"/>
      <c r="F19" s="415"/>
      <c r="G19" s="415"/>
      <c r="H19" s="416"/>
      <c r="I19" s="423">
        <f t="shared" ref="I19" si="5">SUM(I16:I18)</f>
        <v>0</v>
      </c>
      <c r="J19" s="422" t="str">
        <f>IFERROR(AVERAGE(J16:J18)," ")</f>
        <v xml:space="preserve"> </v>
      </c>
      <c r="K19" s="422" t="str">
        <f>IFERROR(AVERAGE(K16:K18)," ")</f>
        <v xml:space="preserve"> </v>
      </c>
      <c r="L19" s="422" t="str">
        <f>IFERROR(AVERAGE(L16:L18)," ")</f>
        <v xml:space="preserve"> </v>
      </c>
      <c r="M19" s="207" t="e">
        <f t="shared" si="3"/>
        <v>#VALUE!</v>
      </c>
      <c r="N19" s="424"/>
      <c r="O19" s="417"/>
    </row>
    <row r="20" spans="2:15" ht="17.25" customHeight="1" thickTop="1" thickBot="1" x14ac:dyDescent="0.3">
      <c r="B20" s="495" t="s">
        <v>312</v>
      </c>
      <c r="C20" s="493"/>
      <c r="D20" s="352"/>
      <c r="E20" s="353"/>
      <c r="F20" s="354"/>
      <c r="G20" s="354"/>
      <c r="H20" s="355"/>
      <c r="I20" s="206"/>
      <c r="J20" s="210"/>
      <c r="K20" s="210"/>
      <c r="L20" s="210"/>
      <c r="M20" s="212">
        <f>(J20*J$4+K20*K$4+L20*L$4)</f>
        <v>0</v>
      </c>
      <c r="N20" s="223"/>
      <c r="O20" s="208"/>
    </row>
    <row r="21" spans="2:15" ht="16.5" thickBot="1" x14ac:dyDescent="0.3">
      <c r="B21" s="496"/>
      <c r="C21" s="491"/>
      <c r="D21" s="344"/>
      <c r="E21" s="345"/>
      <c r="F21" s="346"/>
      <c r="G21" s="346"/>
      <c r="H21" s="347"/>
      <c r="I21" s="206"/>
      <c r="J21" s="210"/>
      <c r="K21" s="210"/>
      <c r="L21" s="210"/>
      <c r="M21" s="212">
        <f t="shared" si="3"/>
        <v>0</v>
      </c>
      <c r="N21" s="223"/>
      <c r="O21" s="208"/>
    </row>
    <row r="22" spans="2:15" ht="16.5" thickBot="1" x14ac:dyDescent="0.3">
      <c r="B22" s="496"/>
      <c r="C22" s="491"/>
      <c r="D22" s="344"/>
      <c r="E22" s="345"/>
      <c r="F22" s="346"/>
      <c r="G22" s="346"/>
      <c r="H22" s="347"/>
      <c r="I22" s="206"/>
      <c r="J22" s="210"/>
      <c r="K22" s="210"/>
      <c r="L22" s="210"/>
      <c r="M22" s="212">
        <f t="shared" si="3"/>
        <v>0</v>
      </c>
      <c r="N22" s="223"/>
      <c r="O22" s="208"/>
    </row>
    <row r="23" spans="2:15" ht="16.5" thickBot="1" x14ac:dyDescent="0.3">
      <c r="B23" s="496"/>
      <c r="C23" s="491"/>
      <c r="D23" s="348"/>
      <c r="E23" s="349"/>
      <c r="F23" s="350"/>
      <c r="G23" s="350"/>
      <c r="H23" s="351"/>
      <c r="I23" s="206"/>
      <c r="J23" s="210"/>
      <c r="K23" s="210"/>
      <c r="L23" s="210"/>
      <c r="M23" s="212">
        <f t="shared" si="3"/>
        <v>0</v>
      </c>
      <c r="N23" s="223"/>
      <c r="O23" s="208"/>
    </row>
    <row r="24" spans="2:15" ht="16.5" thickBot="1" x14ac:dyDescent="0.3">
      <c r="B24" s="496"/>
      <c r="C24" s="491"/>
      <c r="D24" s="348"/>
      <c r="E24" s="349"/>
      <c r="F24" s="350"/>
      <c r="G24" s="350"/>
      <c r="H24" s="351"/>
      <c r="I24" s="206"/>
      <c r="J24" s="210"/>
      <c r="K24" s="210"/>
      <c r="L24" s="210"/>
      <c r="M24" s="212">
        <f t="shared" si="3"/>
        <v>0</v>
      </c>
      <c r="N24" s="223"/>
      <c r="O24" s="208"/>
    </row>
    <row r="25" spans="2:15" ht="16.5" thickBot="1" x14ac:dyDescent="0.3">
      <c r="B25" s="497"/>
      <c r="C25" s="492"/>
      <c r="D25" s="374"/>
      <c r="E25" s="375"/>
      <c r="F25" s="376"/>
      <c r="G25" s="376"/>
      <c r="H25" s="377"/>
      <c r="I25" s="205">
        <f t="shared" ref="I25" si="6">SUM(I20:I22)</f>
        <v>0</v>
      </c>
      <c r="J25" s="211" t="str">
        <f>IFERROR(AVERAGE(J20:J24), " ")</f>
        <v xml:space="preserve"> </v>
      </c>
      <c r="K25" s="211" t="str">
        <f t="shared" ref="K25:L25" si="7">IFERROR(AVERAGE(K20:K24), " ")</f>
        <v xml:space="preserve"> </v>
      </c>
      <c r="L25" s="211" t="str">
        <f t="shared" si="7"/>
        <v xml:space="preserve"> </v>
      </c>
      <c r="M25" s="212" t="str">
        <f>IFERROR((J25*J$4+K25*K$4+L25*L$4),"")</f>
        <v/>
      </c>
      <c r="N25" s="221"/>
      <c r="O25" s="417"/>
    </row>
    <row r="26" spans="2:15" ht="16.5" hidden="1" thickBot="1" x14ac:dyDescent="0.3">
      <c r="B26" s="498" t="s">
        <v>313</v>
      </c>
      <c r="C26" s="338"/>
      <c r="D26" s="418"/>
      <c r="E26" s="419"/>
      <c r="F26" s="420"/>
      <c r="G26" s="420"/>
      <c r="H26" s="421"/>
      <c r="I26" s="206"/>
      <c r="J26" s="207"/>
      <c r="K26" s="207"/>
      <c r="L26" s="207"/>
      <c r="M26" s="207">
        <f>(J26*J$4+K26*K$4+L26*L$4)</f>
        <v>0</v>
      </c>
      <c r="N26" s="221"/>
      <c r="O26" s="417"/>
    </row>
    <row r="27" spans="2:15" ht="16.5" hidden="1" thickBot="1" x14ac:dyDescent="0.3">
      <c r="B27" s="499"/>
      <c r="C27" s="338"/>
      <c r="D27" s="408"/>
      <c r="E27" s="409"/>
      <c r="F27" s="410"/>
      <c r="G27" s="410"/>
      <c r="H27" s="411"/>
      <c r="I27" s="206"/>
      <c r="J27" s="207"/>
      <c r="K27" s="207"/>
      <c r="L27" s="207"/>
      <c r="M27" s="207">
        <f t="shared" si="3"/>
        <v>0</v>
      </c>
      <c r="N27" s="221"/>
      <c r="O27" s="417"/>
    </row>
    <row r="28" spans="2:15" ht="16.5" hidden="1" thickBot="1" x14ac:dyDescent="0.3">
      <c r="B28" s="499"/>
      <c r="C28" s="338"/>
      <c r="D28" s="408"/>
      <c r="E28" s="409"/>
      <c r="F28" s="410"/>
      <c r="G28" s="410"/>
      <c r="H28" s="411"/>
      <c r="I28" s="206"/>
      <c r="J28" s="207"/>
      <c r="K28" s="207"/>
      <c r="L28" s="207"/>
      <c r="M28" s="207">
        <f t="shared" si="3"/>
        <v>0</v>
      </c>
      <c r="N28" s="221"/>
      <c r="O28" s="417"/>
    </row>
    <row r="29" spans="2:15" ht="16.5" hidden="1" thickBot="1" x14ac:dyDescent="0.3">
      <c r="B29" s="500"/>
      <c r="C29" s="339"/>
      <c r="D29" s="408"/>
      <c r="E29" s="409"/>
      <c r="F29" s="410"/>
      <c r="G29" s="410"/>
      <c r="H29" s="411"/>
      <c r="I29" s="205">
        <f t="shared" ref="I29" si="8">SUM(I26:I28)</f>
        <v>0</v>
      </c>
      <c r="J29" s="422" t="str">
        <f>IFERROR(AVERAGE(J26:J28), " ")</f>
        <v xml:space="preserve"> </v>
      </c>
      <c r="K29" s="422" t="str">
        <f>IFERROR(AVERAGE(K26:K28), " ")</f>
        <v xml:space="preserve"> </v>
      </c>
      <c r="L29" s="422" t="str">
        <f>IFERROR(AVERAGE(L26:L28), " ")</f>
        <v xml:space="preserve"> </v>
      </c>
      <c r="M29" s="207" t="e">
        <f t="shared" si="3"/>
        <v>#VALUE!</v>
      </c>
      <c r="N29" s="417"/>
      <c r="O29" s="417"/>
    </row>
    <row r="30" spans="2:15" ht="16.5" hidden="1" thickBot="1" x14ac:dyDescent="0.3">
      <c r="B30" s="498" t="s">
        <v>314</v>
      </c>
      <c r="C30" s="338"/>
      <c r="D30" s="408"/>
      <c r="E30" s="409"/>
      <c r="F30" s="410"/>
      <c r="G30" s="410"/>
      <c r="H30" s="411"/>
      <c r="I30" s="206"/>
      <c r="J30" s="207"/>
      <c r="K30" s="207"/>
      <c r="L30" s="207"/>
      <c r="M30" s="207">
        <f>(J30*J$4+K30*K$4+L30*L$4)</f>
        <v>0</v>
      </c>
      <c r="N30" s="221"/>
      <c r="O30" s="417"/>
    </row>
    <row r="31" spans="2:15" ht="16.5" hidden="1" thickBot="1" x14ac:dyDescent="0.3">
      <c r="B31" s="499"/>
      <c r="C31" s="338"/>
      <c r="D31" s="408"/>
      <c r="E31" s="409"/>
      <c r="F31" s="410"/>
      <c r="G31" s="410"/>
      <c r="H31" s="411"/>
      <c r="I31" s="206"/>
      <c r="J31" s="207"/>
      <c r="K31" s="207"/>
      <c r="L31" s="207"/>
      <c r="M31" s="221">
        <f t="shared" si="3"/>
        <v>0</v>
      </c>
      <c r="N31" s="221"/>
      <c r="O31" s="417"/>
    </row>
    <row r="32" spans="2:15" ht="16.5" hidden="1" thickBot="1" x14ac:dyDescent="0.3">
      <c r="B32" s="499"/>
      <c r="C32" s="338"/>
      <c r="D32" s="408"/>
      <c r="E32" s="409"/>
      <c r="F32" s="410"/>
      <c r="G32" s="410"/>
      <c r="H32" s="411"/>
      <c r="I32" s="206"/>
      <c r="J32" s="207"/>
      <c r="K32" s="207"/>
      <c r="L32" s="207"/>
      <c r="M32" s="207">
        <f t="shared" si="3"/>
        <v>0</v>
      </c>
      <c r="N32" s="221"/>
      <c r="O32" s="417"/>
    </row>
    <row r="33" spans="2:15" ht="16.5" hidden="1" thickBot="1" x14ac:dyDescent="0.3">
      <c r="B33" s="501"/>
      <c r="C33" s="340"/>
      <c r="D33" s="413"/>
      <c r="E33" s="414"/>
      <c r="F33" s="415"/>
      <c r="G33" s="415"/>
      <c r="H33" s="416"/>
      <c r="I33" s="423">
        <f t="shared" ref="I33" si="9">SUM(I30:I32)</f>
        <v>0</v>
      </c>
      <c r="J33" s="422" t="str">
        <f>IFERROR(AVERAGE(J30:J32)," ")</f>
        <v xml:space="preserve"> </v>
      </c>
      <c r="K33" s="422" t="str">
        <f>IFERROR(AVERAGE(K30:K32)," ")</f>
        <v xml:space="preserve"> </v>
      </c>
      <c r="L33" s="422" t="str">
        <f>IFERROR(AVERAGE(L30:L32)," ")</f>
        <v xml:space="preserve"> </v>
      </c>
      <c r="M33" s="207" t="e">
        <f t="shared" si="3"/>
        <v>#VALUE!</v>
      </c>
      <c r="N33" s="424"/>
      <c r="O33" s="417"/>
    </row>
    <row r="34" spans="2:15" ht="17.25" customHeight="1" thickTop="1" thickBot="1" x14ac:dyDescent="0.3">
      <c r="B34" s="495" t="s">
        <v>315</v>
      </c>
      <c r="C34" s="493"/>
      <c r="D34" s="352"/>
      <c r="E34" s="353"/>
      <c r="F34" s="354"/>
      <c r="G34" s="354"/>
      <c r="H34" s="355"/>
      <c r="I34" s="206"/>
      <c r="J34" s="210"/>
      <c r="K34" s="210"/>
      <c r="L34" s="210"/>
      <c r="M34" s="212">
        <f>(J34*J$4+K34*K$4+L34*L$4)</f>
        <v>0</v>
      </c>
      <c r="N34" s="223"/>
      <c r="O34" s="208"/>
    </row>
    <row r="35" spans="2:15" ht="16.5" thickBot="1" x14ac:dyDescent="0.3">
      <c r="B35" s="496"/>
      <c r="C35" s="491"/>
      <c r="D35" s="344"/>
      <c r="E35" s="345"/>
      <c r="F35" s="346"/>
      <c r="G35" s="346"/>
      <c r="H35" s="347"/>
      <c r="I35" s="206"/>
      <c r="J35" s="210"/>
      <c r="K35" s="210"/>
      <c r="L35" s="210"/>
      <c r="M35" s="212">
        <f t="shared" si="3"/>
        <v>0</v>
      </c>
      <c r="N35" s="223"/>
      <c r="O35" s="208"/>
    </row>
    <row r="36" spans="2:15" ht="16.5" thickBot="1" x14ac:dyDescent="0.3">
      <c r="B36" s="496"/>
      <c r="C36" s="491"/>
      <c r="D36" s="344"/>
      <c r="E36" s="345"/>
      <c r="F36" s="346"/>
      <c r="G36" s="346"/>
      <c r="H36" s="347"/>
      <c r="I36" s="206"/>
      <c r="J36" s="210"/>
      <c r="K36" s="210"/>
      <c r="L36" s="210"/>
      <c r="M36" s="212">
        <f t="shared" si="3"/>
        <v>0</v>
      </c>
      <c r="N36" s="223"/>
      <c r="O36" s="208"/>
    </row>
    <row r="37" spans="2:15" ht="16.5" thickBot="1" x14ac:dyDescent="0.3">
      <c r="B37" s="496"/>
      <c r="C37" s="491"/>
      <c r="D37" s="348"/>
      <c r="E37" s="349"/>
      <c r="F37" s="350"/>
      <c r="G37" s="350"/>
      <c r="H37" s="351"/>
      <c r="I37" s="206"/>
      <c r="J37" s="210"/>
      <c r="K37" s="210"/>
      <c r="L37" s="210"/>
      <c r="M37" s="212">
        <f t="shared" si="3"/>
        <v>0</v>
      </c>
      <c r="N37" s="223"/>
      <c r="O37" s="208"/>
    </row>
    <row r="38" spans="2:15" ht="16.5" thickBot="1" x14ac:dyDescent="0.3">
      <c r="B38" s="496"/>
      <c r="C38" s="491"/>
      <c r="D38" s="348"/>
      <c r="E38" s="349"/>
      <c r="F38" s="350"/>
      <c r="G38" s="350"/>
      <c r="H38" s="351"/>
      <c r="I38" s="206"/>
      <c r="J38" s="210"/>
      <c r="K38" s="210"/>
      <c r="L38" s="210"/>
      <c r="M38" s="212">
        <f t="shared" si="3"/>
        <v>0</v>
      </c>
      <c r="N38" s="223"/>
      <c r="O38" s="208"/>
    </row>
    <row r="39" spans="2:15" ht="16.5" thickBot="1" x14ac:dyDescent="0.3">
      <c r="B39" s="497"/>
      <c r="C39" s="492"/>
      <c r="D39" s="374"/>
      <c r="E39" s="375"/>
      <c r="F39" s="376"/>
      <c r="G39" s="376"/>
      <c r="H39" s="377"/>
      <c r="I39" s="205">
        <f t="shared" ref="I39" si="10">SUM(I34:I36)</f>
        <v>0</v>
      </c>
      <c r="J39" s="211" t="str">
        <f>IFERROR(AVERAGE(J34:J38), " ")</f>
        <v xml:space="preserve"> </v>
      </c>
      <c r="K39" s="211" t="str">
        <f t="shared" ref="K39:L39" si="11">IFERROR(AVERAGE(K34:K38), " ")</f>
        <v xml:space="preserve"> </v>
      </c>
      <c r="L39" s="211" t="str">
        <f t="shared" si="11"/>
        <v xml:space="preserve"> </v>
      </c>
      <c r="M39" s="212" t="str">
        <f>IFERROR((J39*J$4+K39*K$4+L39*L$4),"")</f>
        <v/>
      </c>
      <c r="N39" s="221"/>
      <c r="O39" s="417"/>
    </row>
    <row r="40" spans="2:15" ht="16.5" hidden="1" thickBot="1" x14ac:dyDescent="0.3">
      <c r="B40" s="498" t="s">
        <v>316</v>
      </c>
      <c r="C40" s="425"/>
      <c r="D40" s="426"/>
      <c r="E40" s="427"/>
      <c r="F40" s="412"/>
      <c r="G40" s="412"/>
      <c r="H40" s="427"/>
      <c r="I40" s="206"/>
      <c r="J40" s="207"/>
      <c r="K40" s="207"/>
      <c r="L40" s="207"/>
      <c r="M40" s="207">
        <f>(J40*J$4+K40*K$4+L40*L$4)</f>
        <v>0</v>
      </c>
      <c r="N40" s="221"/>
      <c r="O40" s="417"/>
    </row>
    <row r="41" spans="2:15" ht="16.5" hidden="1" thickBot="1" x14ac:dyDescent="0.3">
      <c r="B41" s="499"/>
      <c r="C41" s="425"/>
      <c r="D41" s="426"/>
      <c r="E41" s="427"/>
      <c r="F41" s="412"/>
      <c r="G41" s="412"/>
      <c r="H41" s="427"/>
      <c r="I41" s="206"/>
      <c r="J41" s="207"/>
      <c r="K41" s="207"/>
      <c r="L41" s="207"/>
      <c r="M41" s="207">
        <f t="shared" si="3"/>
        <v>0</v>
      </c>
      <c r="N41" s="221"/>
      <c r="O41" s="417"/>
    </row>
    <row r="42" spans="2:15" ht="16.5" hidden="1" thickBot="1" x14ac:dyDescent="0.3">
      <c r="B42" s="499"/>
      <c r="C42" s="425"/>
      <c r="D42" s="426"/>
      <c r="E42" s="427"/>
      <c r="F42" s="412"/>
      <c r="G42" s="412"/>
      <c r="H42" s="427"/>
      <c r="I42" s="206"/>
      <c r="J42" s="207"/>
      <c r="K42" s="207"/>
      <c r="L42" s="207"/>
      <c r="M42" s="207">
        <f t="shared" si="3"/>
        <v>0</v>
      </c>
      <c r="N42" s="221"/>
      <c r="O42" s="417"/>
    </row>
    <row r="43" spans="2:15" ht="16.5" hidden="1" thickBot="1" x14ac:dyDescent="0.3">
      <c r="B43" s="500"/>
      <c r="C43" s="428"/>
      <c r="D43" s="426"/>
      <c r="E43" s="427"/>
      <c r="F43" s="412"/>
      <c r="G43" s="412"/>
      <c r="H43" s="427"/>
      <c r="I43" s="205">
        <f t="shared" ref="I43" si="12">SUM(I40:I42)</f>
        <v>0</v>
      </c>
      <c r="J43" s="422" t="str">
        <f>IFERROR(AVERAGE(J40:J42), " ")</f>
        <v xml:space="preserve"> </v>
      </c>
      <c r="K43" s="422" t="str">
        <f>IFERROR(AVERAGE(K40:K42), " ")</f>
        <v xml:space="preserve"> </v>
      </c>
      <c r="L43" s="422" t="str">
        <f>IFERROR(AVERAGE(L40:L42), " ")</f>
        <v xml:space="preserve"> </v>
      </c>
      <c r="M43" s="207" t="e">
        <f t="shared" si="3"/>
        <v>#VALUE!</v>
      </c>
      <c r="N43" s="417"/>
      <c r="O43" s="417"/>
    </row>
    <row r="44" spans="2:15" ht="16.5" hidden="1" thickBot="1" x14ac:dyDescent="0.3">
      <c r="B44" s="498" t="s">
        <v>317</v>
      </c>
      <c r="C44" s="425"/>
      <c r="D44" s="426"/>
      <c r="E44" s="427"/>
      <c r="F44" s="412"/>
      <c r="G44" s="412"/>
      <c r="H44" s="427"/>
      <c r="I44" s="206"/>
      <c r="J44" s="207"/>
      <c r="K44" s="207"/>
      <c r="L44" s="207"/>
      <c r="M44" s="207">
        <f>(J44*J$4+K44*K$4+L44*L$4)</f>
        <v>0</v>
      </c>
      <c r="N44" s="221"/>
      <c r="O44" s="417"/>
    </row>
    <row r="45" spans="2:15" ht="16.5" hidden="1" thickBot="1" x14ac:dyDescent="0.3">
      <c r="B45" s="499"/>
      <c r="C45" s="425"/>
      <c r="D45" s="426"/>
      <c r="E45" s="427"/>
      <c r="F45" s="412"/>
      <c r="G45" s="412"/>
      <c r="H45" s="427"/>
      <c r="I45" s="206"/>
      <c r="J45" s="207"/>
      <c r="K45" s="207"/>
      <c r="L45" s="207"/>
      <c r="M45" s="207">
        <f t="shared" si="3"/>
        <v>0</v>
      </c>
      <c r="N45" s="221"/>
      <c r="O45" s="417"/>
    </row>
    <row r="46" spans="2:15" ht="16.5" hidden="1" thickBot="1" x14ac:dyDescent="0.3">
      <c r="B46" s="499"/>
      <c r="C46" s="425"/>
      <c r="D46" s="426"/>
      <c r="E46" s="427"/>
      <c r="F46" s="412"/>
      <c r="G46" s="412"/>
      <c r="H46" s="427"/>
      <c r="I46" s="206"/>
      <c r="J46" s="207"/>
      <c r="K46" s="207"/>
      <c r="L46" s="207"/>
      <c r="M46" s="207">
        <f t="shared" si="3"/>
        <v>0</v>
      </c>
      <c r="N46" s="221"/>
      <c r="O46" s="417"/>
    </row>
    <row r="47" spans="2:15" ht="16.5" hidden="1" thickBot="1" x14ac:dyDescent="0.3">
      <c r="B47" s="501"/>
      <c r="C47" s="429"/>
      <c r="D47" s="426"/>
      <c r="E47" s="427"/>
      <c r="F47" s="412"/>
      <c r="G47" s="412"/>
      <c r="H47" s="427"/>
      <c r="I47" s="423">
        <f t="shared" ref="I47" si="13">SUM(I44:I46)</f>
        <v>0</v>
      </c>
      <c r="J47" s="422" t="str">
        <f>IFERROR(AVERAGE(J44:J46)," ")</f>
        <v xml:space="preserve"> </v>
      </c>
      <c r="K47" s="422" t="str">
        <f>IFERROR(AVERAGE(K44:K46)," ")</f>
        <v xml:space="preserve"> </v>
      </c>
      <c r="L47" s="422" t="str">
        <f>IFERROR(AVERAGE(L44:L46)," ")</f>
        <v xml:space="preserve"> </v>
      </c>
      <c r="M47" s="207" t="e">
        <f t="shared" si="3"/>
        <v>#VALUE!</v>
      </c>
      <c r="N47" s="424"/>
      <c r="O47" s="417"/>
    </row>
    <row r="48" spans="2:15" ht="31.5" customHeight="1" thickBot="1" x14ac:dyDescent="0.3">
      <c r="B48" s="331" t="s">
        <v>245</v>
      </c>
      <c r="C48" s="430"/>
      <c r="D48" s="203" t="s">
        <v>94</v>
      </c>
      <c r="E48" s="203"/>
      <c r="F48" s="204"/>
      <c r="G48" s="203"/>
      <c r="H48" s="203"/>
      <c r="I48" s="206">
        <f t="shared" ref="I48" si="14">I11+I25+I39</f>
        <v>0</v>
      </c>
      <c r="J48" s="212" t="str">
        <f>IFERROR(AVERAGE(J11, J25,J39),"")</f>
        <v/>
      </c>
      <c r="K48" s="212" t="str">
        <f>IFERROR(AVERAGE(K11, K25,K39),"")</f>
        <v/>
      </c>
      <c r="L48" s="212" t="str">
        <f>IFERROR(AVERAGE(L11, L25,L39),"")</f>
        <v/>
      </c>
      <c r="M48" s="212" t="str">
        <f>IFERROR((J48*J$4+K48*K$4+L48*L$4),"")</f>
        <v/>
      </c>
      <c r="N48" s="431"/>
      <c r="O48" s="432"/>
    </row>
    <row r="49" spans="2:15" ht="16.5" hidden="1" thickBot="1" x14ac:dyDescent="0.3">
      <c r="B49" s="221" t="s">
        <v>318</v>
      </c>
      <c r="C49" s="221"/>
      <c r="D49" s="221" t="s">
        <v>94</v>
      </c>
      <c r="E49" s="221">
        <f>E15+E29+E43</f>
        <v>0</v>
      </c>
      <c r="F49" s="221"/>
      <c r="G49" s="221">
        <f>G15+G29+G43</f>
        <v>0</v>
      </c>
      <c r="H49" s="221">
        <f t="shared" ref="H49:I49" si="15">H15+H29+H43</f>
        <v>0</v>
      </c>
      <c r="I49" s="221">
        <f t="shared" si="15"/>
        <v>0</v>
      </c>
      <c r="J49" s="221" t="e">
        <f>AVERAGE(J15,J29,J43)</f>
        <v>#DIV/0!</v>
      </c>
      <c r="K49" s="221" t="e">
        <f t="shared" ref="K49:L49" si="16">AVERAGE(K15,K29,K43)</f>
        <v>#DIV/0!</v>
      </c>
      <c r="L49" s="221" t="e">
        <f t="shared" si="16"/>
        <v>#DIV/0!</v>
      </c>
      <c r="M49" s="221" t="e">
        <f t="shared" si="3"/>
        <v>#DIV/0!</v>
      </c>
      <c r="N49" s="221"/>
      <c r="O49" s="417"/>
    </row>
    <row r="50" spans="2:15" ht="16.5" hidden="1" thickBot="1" x14ac:dyDescent="0.3">
      <c r="B50" s="221" t="s">
        <v>319</v>
      </c>
      <c r="C50" s="221"/>
      <c r="D50" s="221" t="s">
        <v>94</v>
      </c>
      <c r="E50" s="221">
        <f>E19+E33+E47</f>
        <v>0</v>
      </c>
      <c r="F50" s="221"/>
      <c r="G50" s="221">
        <f>G19+G33+G47</f>
        <v>0</v>
      </c>
      <c r="H50" s="221">
        <f t="shared" ref="H50:I50" si="17">H19+H33+H47</f>
        <v>0</v>
      </c>
      <c r="I50" s="221">
        <f t="shared" si="17"/>
        <v>0</v>
      </c>
      <c r="J50" s="221" t="e">
        <f>AVERAGE(J19,J33,J47)</f>
        <v>#DIV/0!</v>
      </c>
      <c r="K50" s="221" t="e">
        <f t="shared" ref="K50:L50" si="18">AVERAGE(K19,K33,K47)</f>
        <v>#DIV/0!</v>
      </c>
      <c r="L50" s="221" t="e">
        <f t="shared" si="18"/>
        <v>#DIV/0!</v>
      </c>
      <c r="M50" s="221" t="e">
        <f t="shared" si="3"/>
        <v>#DIV/0!</v>
      </c>
      <c r="N50" s="221"/>
      <c r="O50" s="417"/>
    </row>
    <row r="51" spans="2:15" x14ac:dyDescent="0.25">
      <c r="F51" s="433"/>
      <c r="J51" s="433"/>
      <c r="K51" s="433"/>
      <c r="L51" s="433"/>
      <c r="M51" s="433"/>
    </row>
    <row r="52" spans="2:15" x14ac:dyDescent="0.25">
      <c r="B52" s="332" t="s">
        <v>320</v>
      </c>
      <c r="C52" s="332"/>
      <c r="F52" s="433"/>
    </row>
    <row r="53" spans="2:15" x14ac:dyDescent="0.25">
      <c r="B53" s="333" t="s">
        <v>321</v>
      </c>
      <c r="C53" s="333"/>
      <c r="F53" s="433"/>
    </row>
    <row r="54" spans="2:15" x14ac:dyDescent="0.25">
      <c r="B54" s="333" t="s">
        <v>322</v>
      </c>
      <c r="C54" s="333"/>
    </row>
    <row r="55" spans="2:15" ht="76.5" customHeight="1" x14ac:dyDescent="0.25">
      <c r="B55" s="494" t="s">
        <v>563</v>
      </c>
      <c r="C55" s="494"/>
      <c r="D55" s="494"/>
    </row>
  </sheetData>
  <sheetProtection password="CC1B" sheet="1" objects="1" scenarios="1"/>
  <mergeCells count="14">
    <mergeCell ref="B5:C5"/>
    <mergeCell ref="C6:C11"/>
    <mergeCell ref="C20:C25"/>
    <mergeCell ref="C34:C39"/>
    <mergeCell ref="B55:D55"/>
    <mergeCell ref="B34:B39"/>
    <mergeCell ref="B40:B43"/>
    <mergeCell ref="B44:B47"/>
    <mergeCell ref="B6:B11"/>
    <mergeCell ref="B12:B15"/>
    <mergeCell ref="B16:B19"/>
    <mergeCell ref="B20:B25"/>
    <mergeCell ref="B26:B29"/>
    <mergeCell ref="B30:B33"/>
  </mergeCells>
  <dataValidations count="3">
    <dataValidation type="whole" allowBlank="1" showInputMessage="1" showErrorMessage="1" sqref="G39:H47 E25:E33 E39:E47 G11:H19 G25:H33 E11:E19">
      <formula1>0</formula1>
      <formula2>1000</formula2>
    </dataValidation>
    <dataValidation type="list" allowBlank="1" showInputMessage="1" showErrorMessage="1" sqref="O25:O33 O11:O19">
      <formula1>DECISION</formula1>
    </dataValidation>
    <dataValidation type="whole" allowBlank="1" showInputMessage="1" showErrorMessage="1" sqref="G6:H10 G34:H38 E6:E10 E34:E38 E20:E24 G20:H24">
      <formula1>0</formula1>
      <formula2>1200</formula2>
    </dataValidation>
  </dataValidations>
  <pageMargins left="0.7" right="0.7" top="0.75" bottom="0.75" header="0.3" footer="0.3"/>
  <pageSetup paperSize="9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DATOS!$A$2:$A$5</xm:f>
          </x14:formula1>
          <xm:sqref>O39:O50</xm:sqref>
        </x14:dataValidation>
        <x14:dataValidation type="list" allowBlank="1" showInputMessage="1" showErrorMessage="1" error="UTILICE LA LISTA DESPLEGABLE" promptTitle="OJO" prompt="UTILICE LA LISTA DESPLEGABLE">
          <x14:formula1>
            <xm:f>DATOS!$A$2:$A$5</xm:f>
          </x14:formula1>
          <xm:sqref>O6:O10 O20:O24 O34:O38</xm:sqref>
        </x14:dataValidation>
        <x14:dataValidation type="list" allowBlank="1" showInputMessage="1" showErrorMessage="1" errorTitle="UTILICE LA LISTA DESPLEGABLE" error="UTILICE LA LISTA DESPLEGABLE">
          <x14:formula1>
            <xm:f>DATOS!$A$220:$A$224</xm:f>
          </x14:formula1>
          <xm:sqref>J6:L10 J20:L24 J34:L38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4"/>
  <sheetViews>
    <sheetView topLeftCell="A250" zoomScaleNormal="100" workbookViewId="0">
      <selection activeCell="E269" sqref="E269"/>
    </sheetView>
  </sheetViews>
  <sheetFormatPr baseColWidth="10" defaultRowHeight="15" x14ac:dyDescent="0.25"/>
  <cols>
    <col min="1" max="1" width="27.5703125" bestFit="1" customWidth="1"/>
    <col min="4" max="4" width="26.5703125" bestFit="1" customWidth="1"/>
    <col min="5" max="5" width="36.7109375" bestFit="1" customWidth="1"/>
    <col min="6" max="6" width="36.7109375" style="296" customWidth="1"/>
    <col min="7" max="7" width="12.85546875" bestFit="1" customWidth="1"/>
    <col min="10" max="10" width="14.7109375" customWidth="1"/>
  </cols>
  <sheetData>
    <row r="1" spans="1:5" x14ac:dyDescent="0.25">
      <c r="A1" t="s">
        <v>323</v>
      </c>
    </row>
    <row r="2" spans="1:5" x14ac:dyDescent="0.25">
      <c r="A2" t="s">
        <v>324</v>
      </c>
    </row>
    <row r="3" spans="1:5" x14ac:dyDescent="0.25">
      <c r="A3" t="s">
        <v>325</v>
      </c>
    </row>
    <row r="4" spans="1:5" x14ac:dyDescent="0.25">
      <c r="A4" t="s">
        <v>326</v>
      </c>
    </row>
    <row r="5" spans="1:5" x14ac:dyDescent="0.25">
      <c r="A5" t="s">
        <v>327</v>
      </c>
    </row>
    <row r="8" spans="1:5" x14ac:dyDescent="0.25">
      <c r="A8" s="213" t="s">
        <v>329</v>
      </c>
      <c r="B8" s="213" t="s">
        <v>330</v>
      </c>
      <c r="C8" s="213" t="s">
        <v>331</v>
      </c>
      <c r="D8" s="213" t="s">
        <v>332</v>
      </c>
      <c r="E8" t="str">
        <f>CONCATENATE(C8," ",D8)</f>
        <v>enseñanza Centro</v>
      </c>
    </row>
    <row r="9" spans="1:5" x14ac:dyDescent="0.25">
      <c r="A9" s="214" t="s">
        <v>333</v>
      </c>
      <c r="B9" s="214" t="s">
        <v>333</v>
      </c>
      <c r="C9" s="214" t="s">
        <v>334</v>
      </c>
      <c r="D9" s="214" t="s">
        <v>335</v>
      </c>
      <c r="E9" t="str">
        <f t="shared" ref="E9:E72" si="0">CONCATENATE(C9," ",D9)</f>
        <v>IES MARÍA MOLINER</v>
      </c>
    </row>
    <row r="10" spans="1:5" x14ac:dyDescent="0.25">
      <c r="A10" s="215" t="s">
        <v>333</v>
      </c>
      <c r="B10" s="215" t="s">
        <v>333</v>
      </c>
      <c r="C10" s="216" t="s">
        <v>336</v>
      </c>
      <c r="D10" s="216" t="s">
        <v>337</v>
      </c>
      <c r="E10" t="str">
        <f t="shared" si="0"/>
        <v>CEIP FERNANDO EL CATÓLICO</v>
      </c>
    </row>
    <row r="11" spans="1:5" x14ac:dyDescent="0.25">
      <c r="A11" s="214" t="s">
        <v>338</v>
      </c>
      <c r="B11" s="214" t="s">
        <v>339</v>
      </c>
      <c r="C11" s="217" t="s">
        <v>340</v>
      </c>
      <c r="D11" s="214" t="s">
        <v>341</v>
      </c>
      <c r="E11" t="str">
        <f t="shared" si="0"/>
        <v>CRA SOMONTANO-BAJO ARAGÓN</v>
      </c>
    </row>
    <row r="12" spans="1:5" x14ac:dyDescent="0.25">
      <c r="A12" s="214" t="s">
        <v>333</v>
      </c>
      <c r="B12" s="214" t="s">
        <v>342</v>
      </c>
      <c r="C12" s="217" t="s">
        <v>336</v>
      </c>
      <c r="D12" s="214" t="s">
        <v>343</v>
      </c>
      <c r="E12" t="str">
        <f t="shared" si="0"/>
        <v>CEIP SIERRA DE ALGAIRÉN</v>
      </c>
    </row>
    <row r="13" spans="1:5" x14ac:dyDescent="0.25">
      <c r="A13" s="215" t="s">
        <v>333</v>
      </c>
      <c r="B13" s="215" t="s">
        <v>333</v>
      </c>
      <c r="C13" s="215" t="s">
        <v>334</v>
      </c>
      <c r="D13" s="216" t="s">
        <v>344</v>
      </c>
      <c r="E13" t="str">
        <f t="shared" si="0"/>
        <v>IES RAMÓN Y CAJAL</v>
      </c>
    </row>
    <row r="14" spans="1:5" x14ac:dyDescent="0.25">
      <c r="A14" s="214" t="s">
        <v>333</v>
      </c>
      <c r="B14" s="214" t="s">
        <v>333</v>
      </c>
      <c r="C14" s="217" t="s">
        <v>336</v>
      </c>
      <c r="D14" s="214" t="s">
        <v>345</v>
      </c>
      <c r="E14" t="str">
        <f t="shared" si="0"/>
        <v>CEIP ANDRÉS MANJÓN</v>
      </c>
    </row>
    <row r="15" spans="1:5" x14ac:dyDescent="0.25">
      <c r="A15" s="214" t="s">
        <v>333</v>
      </c>
      <c r="B15" s="214" t="s">
        <v>333</v>
      </c>
      <c r="C15" s="217" t="s">
        <v>336</v>
      </c>
      <c r="D15" s="214" t="s">
        <v>346</v>
      </c>
      <c r="E15" t="str">
        <f t="shared" si="0"/>
        <v>CEIP SANTO DOMINGO</v>
      </c>
    </row>
    <row r="16" spans="1:5" x14ac:dyDescent="0.25">
      <c r="A16" s="215" t="s">
        <v>333</v>
      </c>
      <c r="B16" s="215" t="s">
        <v>333</v>
      </c>
      <c r="C16" s="216" t="s">
        <v>336</v>
      </c>
      <c r="D16" s="216" t="s">
        <v>347</v>
      </c>
      <c r="E16" t="str">
        <f t="shared" si="0"/>
        <v>CEIP JOSÉ ANTONIO LABORDETA SUBÍAS</v>
      </c>
    </row>
    <row r="17" spans="1:5" x14ac:dyDescent="0.25">
      <c r="A17" s="215" t="s">
        <v>333</v>
      </c>
      <c r="B17" s="215" t="s">
        <v>348</v>
      </c>
      <c r="C17" s="215" t="s">
        <v>334</v>
      </c>
      <c r="D17" s="216" t="s">
        <v>349</v>
      </c>
      <c r="E17" t="str">
        <f t="shared" si="0"/>
        <v>IES RODANAS</v>
      </c>
    </row>
    <row r="18" spans="1:5" x14ac:dyDescent="0.25">
      <c r="A18" s="215" t="s">
        <v>350</v>
      </c>
      <c r="B18" s="215" t="s">
        <v>350</v>
      </c>
      <c r="C18" s="216" t="s">
        <v>336</v>
      </c>
      <c r="D18" s="216" t="s">
        <v>351</v>
      </c>
      <c r="E18" t="str">
        <f t="shared" si="0"/>
        <v>CEIP PÍO XII</v>
      </c>
    </row>
    <row r="19" spans="1:5" x14ac:dyDescent="0.25">
      <c r="A19" s="214" t="s">
        <v>333</v>
      </c>
      <c r="B19" s="214" t="s">
        <v>333</v>
      </c>
      <c r="C19" s="214" t="s">
        <v>334</v>
      </c>
      <c r="D19" s="214" t="s">
        <v>352</v>
      </c>
      <c r="E19" t="str">
        <f t="shared" si="0"/>
        <v>IES CORONA DE ARAGÓN</v>
      </c>
    </row>
    <row r="20" spans="1:5" x14ac:dyDescent="0.25">
      <c r="A20" s="215" t="s">
        <v>333</v>
      </c>
      <c r="B20" s="215" t="s">
        <v>333</v>
      </c>
      <c r="C20" s="215" t="s">
        <v>334</v>
      </c>
      <c r="D20" s="216" t="s">
        <v>353</v>
      </c>
      <c r="E20" t="str">
        <f t="shared" si="0"/>
        <v>IES EL PORTILLO</v>
      </c>
    </row>
    <row r="21" spans="1:5" x14ac:dyDescent="0.25">
      <c r="A21" s="214" t="s">
        <v>333</v>
      </c>
      <c r="B21" s="214" t="s">
        <v>333</v>
      </c>
      <c r="C21" s="214" t="s">
        <v>334</v>
      </c>
      <c r="D21" s="214" t="s">
        <v>354</v>
      </c>
      <c r="E21" t="str">
        <f t="shared" si="0"/>
        <v>IES MIGUEL DE MOLINOS</v>
      </c>
    </row>
    <row r="22" spans="1:5" x14ac:dyDescent="0.25">
      <c r="A22" s="214" t="s">
        <v>333</v>
      </c>
      <c r="B22" s="214" t="s">
        <v>333</v>
      </c>
      <c r="C22" s="214" t="s">
        <v>334</v>
      </c>
      <c r="D22" s="214" t="s">
        <v>355</v>
      </c>
      <c r="E22" t="str">
        <f t="shared" si="0"/>
        <v>IES PABLO GARGALLO</v>
      </c>
    </row>
    <row r="23" spans="1:5" x14ac:dyDescent="0.25">
      <c r="A23" s="215" t="s">
        <v>333</v>
      </c>
      <c r="B23" s="215" t="s">
        <v>333</v>
      </c>
      <c r="C23" s="216" t="s">
        <v>336</v>
      </c>
      <c r="D23" s="216" t="s">
        <v>356</v>
      </c>
      <c r="E23" t="str">
        <f t="shared" si="0"/>
        <v>CEIP RAMIRO SOLÁNS</v>
      </c>
    </row>
    <row r="24" spans="1:5" x14ac:dyDescent="0.25">
      <c r="A24" s="214" t="s">
        <v>333</v>
      </c>
      <c r="B24" s="214" t="s">
        <v>333</v>
      </c>
      <c r="C24" s="217" t="s">
        <v>336</v>
      </c>
      <c r="D24" s="214" t="s">
        <v>357</v>
      </c>
      <c r="E24" t="str">
        <f t="shared" si="0"/>
        <v>CEIP ANTONIO BELTRÁN MARTÍNEZ</v>
      </c>
    </row>
    <row r="25" spans="1:5" x14ac:dyDescent="0.25">
      <c r="A25" s="214" t="s">
        <v>333</v>
      </c>
      <c r="B25" s="214" t="s">
        <v>333</v>
      </c>
      <c r="C25" s="217" t="s">
        <v>336</v>
      </c>
      <c r="D25" s="214" t="s">
        <v>358</v>
      </c>
      <c r="E25" t="str">
        <f t="shared" si="0"/>
        <v>CEIP SAN BRAULIO</v>
      </c>
    </row>
    <row r="26" spans="1:5" x14ac:dyDescent="0.25">
      <c r="A26" s="215" t="s">
        <v>333</v>
      </c>
      <c r="B26" s="215" t="s">
        <v>333</v>
      </c>
      <c r="C26" s="216" t="s">
        <v>336</v>
      </c>
      <c r="D26" s="216" t="s">
        <v>359</v>
      </c>
      <c r="E26" t="str">
        <f t="shared" si="0"/>
        <v>CEIP JULIÁN SANZ IBÁÑEZ</v>
      </c>
    </row>
    <row r="27" spans="1:5" x14ac:dyDescent="0.25">
      <c r="A27" s="214" t="s">
        <v>333</v>
      </c>
      <c r="B27" s="214" t="s">
        <v>333</v>
      </c>
      <c r="C27" s="217" t="s">
        <v>336</v>
      </c>
      <c r="D27" s="214" t="s">
        <v>360</v>
      </c>
      <c r="E27" t="str">
        <f t="shared" si="0"/>
        <v>CEIP EMILIO MORENO CALVETE</v>
      </c>
    </row>
    <row r="28" spans="1:5" x14ac:dyDescent="0.25">
      <c r="A28" s="214" t="s">
        <v>333</v>
      </c>
      <c r="B28" s="214" t="s">
        <v>361</v>
      </c>
      <c r="C28" s="214" t="s">
        <v>334</v>
      </c>
      <c r="D28" s="214" t="s">
        <v>362</v>
      </c>
      <c r="E28" t="str">
        <f t="shared" si="0"/>
        <v>IES MAR DE ARAGÓN</v>
      </c>
    </row>
    <row r="29" spans="1:5" x14ac:dyDescent="0.25">
      <c r="A29" s="214" t="s">
        <v>333</v>
      </c>
      <c r="B29" s="214" t="s">
        <v>361</v>
      </c>
      <c r="C29" s="217" t="s">
        <v>336</v>
      </c>
      <c r="D29" s="214" t="s">
        <v>363</v>
      </c>
      <c r="E29" t="str">
        <f t="shared" si="0"/>
        <v>CEIP COMPROMISO DE CASPE</v>
      </c>
    </row>
    <row r="30" spans="1:5" x14ac:dyDescent="0.25">
      <c r="A30" s="215" t="s">
        <v>333</v>
      </c>
      <c r="B30" s="215" t="s">
        <v>333</v>
      </c>
      <c r="C30" s="216" t="s">
        <v>336</v>
      </c>
      <c r="D30" s="216" t="s">
        <v>364</v>
      </c>
      <c r="E30" t="str">
        <f t="shared" si="0"/>
        <v>CEIP TENERÍAS</v>
      </c>
    </row>
    <row r="31" spans="1:5" x14ac:dyDescent="0.25">
      <c r="A31" s="214" t="s">
        <v>333</v>
      </c>
      <c r="B31" s="214" t="s">
        <v>333</v>
      </c>
      <c r="C31" s="217" t="s">
        <v>336</v>
      </c>
      <c r="D31" s="214" t="s">
        <v>365</v>
      </c>
      <c r="E31" t="str">
        <f t="shared" si="0"/>
        <v>CEIP LUIS VIVES</v>
      </c>
    </row>
    <row r="32" spans="1:5" x14ac:dyDescent="0.25">
      <c r="A32" s="214" t="s">
        <v>333</v>
      </c>
      <c r="B32" s="214" t="s">
        <v>333</v>
      </c>
      <c r="C32" s="214" t="s">
        <v>334</v>
      </c>
      <c r="D32" s="214" t="s">
        <v>366</v>
      </c>
      <c r="E32" t="str">
        <f t="shared" si="0"/>
        <v>IES FRANCISCO GRANDE COVIÁN</v>
      </c>
    </row>
    <row r="33" spans="1:5" x14ac:dyDescent="0.25">
      <c r="A33" s="215" t="s">
        <v>338</v>
      </c>
      <c r="B33" s="215" t="s">
        <v>367</v>
      </c>
      <c r="C33" s="215" t="s">
        <v>334</v>
      </c>
      <c r="D33" s="216" t="s">
        <v>368</v>
      </c>
      <c r="E33" t="str">
        <f t="shared" si="0"/>
        <v>IES FERNANDO LÁZARO CARRETER</v>
      </c>
    </row>
    <row r="34" spans="1:5" x14ac:dyDescent="0.25">
      <c r="A34" s="214" t="s">
        <v>333</v>
      </c>
      <c r="B34" s="214" t="s">
        <v>369</v>
      </c>
      <c r="C34" s="217" t="s">
        <v>336</v>
      </c>
      <c r="D34" s="214" t="s">
        <v>370</v>
      </c>
      <c r="E34" t="str">
        <f t="shared" si="0"/>
        <v>CEIP SALVADOR MINGUIJÓN</v>
      </c>
    </row>
    <row r="35" spans="1:5" x14ac:dyDescent="0.25">
      <c r="A35" s="214" t="s">
        <v>333</v>
      </c>
      <c r="B35" s="214" t="s">
        <v>333</v>
      </c>
      <c r="C35" s="217" t="s">
        <v>336</v>
      </c>
      <c r="D35" s="214" t="s">
        <v>371</v>
      </c>
      <c r="E35" t="str">
        <f t="shared" si="0"/>
        <v>CEIP TORRE RAMONA</v>
      </c>
    </row>
    <row r="36" spans="1:5" x14ac:dyDescent="0.25">
      <c r="A36" s="214" t="s">
        <v>333</v>
      </c>
      <c r="B36" s="214" t="s">
        <v>372</v>
      </c>
      <c r="C36" s="217" t="s">
        <v>340</v>
      </c>
      <c r="D36" s="214" t="s">
        <v>373</v>
      </c>
      <c r="E36" t="str">
        <f t="shared" si="0"/>
        <v>CRA CUEVAS DEL JALÓN</v>
      </c>
    </row>
    <row r="37" spans="1:5" x14ac:dyDescent="0.25">
      <c r="A37" s="214" t="s">
        <v>333</v>
      </c>
      <c r="B37" s="214" t="s">
        <v>374</v>
      </c>
      <c r="C37" s="214" t="s">
        <v>334</v>
      </c>
      <c r="D37" s="214" t="s">
        <v>375</v>
      </c>
      <c r="E37" t="str">
        <f t="shared" si="0"/>
        <v>IES CABAÑAS</v>
      </c>
    </row>
    <row r="38" spans="1:5" x14ac:dyDescent="0.25">
      <c r="A38" s="214" t="s">
        <v>338</v>
      </c>
      <c r="B38" s="214" t="s">
        <v>376</v>
      </c>
      <c r="C38" s="217" t="s">
        <v>340</v>
      </c>
      <c r="D38" s="214" t="s">
        <v>377</v>
      </c>
      <c r="E38" t="str">
        <f t="shared" si="0"/>
        <v>CRA TERUEL UNO</v>
      </c>
    </row>
    <row r="39" spans="1:5" x14ac:dyDescent="0.25">
      <c r="A39" s="214" t="s">
        <v>333</v>
      </c>
      <c r="B39" s="214" t="s">
        <v>333</v>
      </c>
      <c r="C39" s="217" t="s">
        <v>336</v>
      </c>
      <c r="D39" s="214" t="s">
        <v>378</v>
      </c>
      <c r="E39" t="str">
        <f t="shared" si="0"/>
        <v>CEIP SAN JOSÉ DE CALASANZ</v>
      </c>
    </row>
    <row r="40" spans="1:5" x14ac:dyDescent="0.25">
      <c r="A40" s="214" t="s">
        <v>333</v>
      </c>
      <c r="B40" s="214" t="s">
        <v>379</v>
      </c>
      <c r="C40" s="217" t="s">
        <v>336</v>
      </c>
      <c r="D40" s="214" t="s">
        <v>380</v>
      </c>
      <c r="E40" t="str">
        <f t="shared" si="0"/>
        <v>CEIP PABLO LUNA</v>
      </c>
    </row>
    <row r="41" spans="1:5" x14ac:dyDescent="0.25">
      <c r="A41" s="214" t="s">
        <v>333</v>
      </c>
      <c r="B41" s="214" t="s">
        <v>333</v>
      </c>
      <c r="C41" s="214" t="s">
        <v>334</v>
      </c>
      <c r="D41" s="214" t="s">
        <v>381</v>
      </c>
      <c r="E41" t="str">
        <f t="shared" si="0"/>
        <v>IES FÉLIX DE AZARA</v>
      </c>
    </row>
    <row r="42" spans="1:5" x14ac:dyDescent="0.25">
      <c r="A42" s="214" t="s">
        <v>333</v>
      </c>
      <c r="B42" s="214" t="s">
        <v>382</v>
      </c>
      <c r="C42" s="214" t="s">
        <v>334</v>
      </c>
      <c r="D42" s="214" t="s">
        <v>383</v>
      </c>
      <c r="E42" t="str">
        <f t="shared" si="0"/>
        <v>IES COMUNIDAD DE DAROCA</v>
      </c>
    </row>
    <row r="43" spans="1:5" x14ac:dyDescent="0.25">
      <c r="A43" s="214" t="s">
        <v>333</v>
      </c>
      <c r="B43" s="214" t="s">
        <v>384</v>
      </c>
      <c r="C43" s="214" t="s">
        <v>385</v>
      </c>
      <c r="D43" s="214" t="s">
        <v>386</v>
      </c>
      <c r="E43" t="str">
        <f t="shared" si="0"/>
        <v>S.IES REYES CATÓLICOS</v>
      </c>
    </row>
    <row r="44" spans="1:5" x14ac:dyDescent="0.25">
      <c r="A44" s="214" t="s">
        <v>333</v>
      </c>
      <c r="B44" s="214" t="s">
        <v>387</v>
      </c>
      <c r="C44" s="214" t="s">
        <v>334</v>
      </c>
      <c r="D44" s="214" t="s">
        <v>388</v>
      </c>
      <c r="E44" t="str">
        <f t="shared" si="0"/>
        <v>IES ÁNGEL SANZ BRIZ</v>
      </c>
    </row>
    <row r="45" spans="1:5" x14ac:dyDescent="0.25">
      <c r="A45" s="214" t="s">
        <v>333</v>
      </c>
      <c r="B45" s="214" t="s">
        <v>333</v>
      </c>
      <c r="C45" s="217" t="s">
        <v>336</v>
      </c>
      <c r="D45" s="214" t="s">
        <v>389</v>
      </c>
      <c r="E45" t="str">
        <f t="shared" si="0"/>
        <v>CEIP CIUDAD DE ZARAGOZA</v>
      </c>
    </row>
    <row r="46" spans="1:5" x14ac:dyDescent="0.25">
      <c r="A46" s="214" t="s">
        <v>333</v>
      </c>
      <c r="B46" s="214" t="s">
        <v>390</v>
      </c>
      <c r="C46" s="214" t="s">
        <v>334</v>
      </c>
      <c r="D46" s="214" t="s">
        <v>391</v>
      </c>
      <c r="E46" t="str">
        <f t="shared" si="0"/>
        <v>IES ZAURÍN</v>
      </c>
    </row>
    <row r="47" spans="1:5" x14ac:dyDescent="0.25">
      <c r="A47" s="214" t="s">
        <v>338</v>
      </c>
      <c r="B47" s="214" t="s">
        <v>392</v>
      </c>
      <c r="C47" s="217" t="s">
        <v>340</v>
      </c>
      <c r="D47" s="214" t="s">
        <v>393</v>
      </c>
      <c r="E47" t="str">
        <f t="shared" si="0"/>
        <v>CRA SIERRA DE ALBARRACÍN</v>
      </c>
    </row>
    <row r="48" spans="1:5" x14ac:dyDescent="0.25">
      <c r="A48" s="214" t="s">
        <v>350</v>
      </c>
      <c r="B48" s="214" t="s">
        <v>394</v>
      </c>
      <c r="C48" s="214" t="s">
        <v>334</v>
      </c>
      <c r="D48" s="214" t="s">
        <v>395</v>
      </c>
      <c r="E48" t="str">
        <f t="shared" si="0"/>
        <v>IES MONEGROS-GASPAR LAX</v>
      </c>
    </row>
    <row r="49" spans="1:5" x14ac:dyDescent="0.25">
      <c r="A49" s="215" t="s">
        <v>333</v>
      </c>
      <c r="B49" s="215" t="s">
        <v>369</v>
      </c>
      <c r="C49" s="215" t="s">
        <v>334</v>
      </c>
      <c r="D49" s="216" t="s">
        <v>396</v>
      </c>
      <c r="E49" t="str">
        <f t="shared" si="0"/>
        <v>IES LEONARDO DE CHABACIER</v>
      </c>
    </row>
    <row r="50" spans="1:5" x14ac:dyDescent="0.25">
      <c r="A50" s="215" t="s">
        <v>333</v>
      </c>
      <c r="B50" s="215" t="s">
        <v>397</v>
      </c>
      <c r="C50" s="216" t="s">
        <v>336</v>
      </c>
      <c r="D50" s="216" t="s">
        <v>398</v>
      </c>
      <c r="E50" t="str">
        <f t="shared" si="0"/>
        <v>CEIP MAESTRO MONREAL</v>
      </c>
    </row>
    <row r="51" spans="1:5" x14ac:dyDescent="0.25">
      <c r="A51" s="215" t="s">
        <v>333</v>
      </c>
      <c r="B51" s="215" t="s">
        <v>333</v>
      </c>
      <c r="C51" s="215" t="s">
        <v>334</v>
      </c>
      <c r="D51" s="216" t="s">
        <v>399</v>
      </c>
      <c r="E51" t="str">
        <f t="shared" si="0"/>
        <v>IES JOSÉ MANUEL BLECUA</v>
      </c>
    </row>
    <row r="52" spans="1:5" x14ac:dyDescent="0.25">
      <c r="A52" s="214" t="s">
        <v>338</v>
      </c>
      <c r="B52" s="214" t="s">
        <v>338</v>
      </c>
      <c r="C52" s="214" t="s">
        <v>334</v>
      </c>
      <c r="D52" s="214" t="s">
        <v>400</v>
      </c>
      <c r="E52" t="str">
        <f t="shared" si="0"/>
        <v>IES VEGA DEL TURIA</v>
      </c>
    </row>
    <row r="53" spans="1:5" x14ac:dyDescent="0.25">
      <c r="A53" s="214" t="s">
        <v>333</v>
      </c>
      <c r="B53" s="214" t="s">
        <v>401</v>
      </c>
      <c r="C53" s="217" t="s">
        <v>336</v>
      </c>
      <c r="D53" s="214" t="s">
        <v>402</v>
      </c>
      <c r="E53" t="str">
        <f t="shared" si="0"/>
        <v>CEIP SAN JAVIER</v>
      </c>
    </row>
    <row r="54" spans="1:5" x14ac:dyDescent="0.25">
      <c r="A54" s="214" t="s">
        <v>350</v>
      </c>
      <c r="B54" s="214" t="s">
        <v>350</v>
      </c>
      <c r="C54" s="214" t="s">
        <v>334</v>
      </c>
      <c r="D54" s="214" t="s">
        <v>403</v>
      </c>
      <c r="E54" t="str">
        <f t="shared" si="0"/>
        <v>IES SIERRA DE GUARA</v>
      </c>
    </row>
    <row r="55" spans="1:5" x14ac:dyDescent="0.25">
      <c r="A55" s="214" t="s">
        <v>338</v>
      </c>
      <c r="B55" s="214" t="s">
        <v>404</v>
      </c>
      <c r="C55" s="214" t="s">
        <v>334</v>
      </c>
      <c r="D55" s="214" t="s">
        <v>405</v>
      </c>
      <c r="E55" t="str">
        <f t="shared" si="0"/>
        <v>IES PEDRO LAÍN ENTRALGO</v>
      </c>
    </row>
    <row r="56" spans="1:5" x14ac:dyDescent="0.25">
      <c r="A56" s="214" t="s">
        <v>333</v>
      </c>
      <c r="B56" s="214" t="s">
        <v>361</v>
      </c>
      <c r="C56" s="217" t="s">
        <v>336</v>
      </c>
      <c r="D56" s="214" t="s">
        <v>406</v>
      </c>
      <c r="E56" t="str">
        <f t="shared" si="0"/>
        <v>CEIP ALEJO LORÉN ALBAREDA</v>
      </c>
    </row>
    <row r="57" spans="1:5" x14ac:dyDescent="0.25">
      <c r="A57" s="214" t="s">
        <v>338</v>
      </c>
      <c r="B57" s="214" t="s">
        <v>407</v>
      </c>
      <c r="C57" s="214" t="s">
        <v>334</v>
      </c>
      <c r="D57" s="214" t="s">
        <v>408</v>
      </c>
      <c r="E57" t="str">
        <f t="shared" si="0"/>
        <v>IES SALVADOR VICTORIA</v>
      </c>
    </row>
    <row r="58" spans="1:5" x14ac:dyDescent="0.25">
      <c r="A58" s="214" t="s">
        <v>333</v>
      </c>
      <c r="B58" s="214" t="s">
        <v>409</v>
      </c>
      <c r="C58" s="217" t="s">
        <v>340</v>
      </c>
      <c r="D58" s="214" t="s">
        <v>410</v>
      </c>
      <c r="E58" t="str">
        <f t="shared" si="0"/>
        <v>CRA PUERTA DE ARAGÓN</v>
      </c>
    </row>
    <row r="59" spans="1:5" x14ac:dyDescent="0.25">
      <c r="A59" s="214" t="s">
        <v>333</v>
      </c>
      <c r="B59" s="214" t="s">
        <v>333</v>
      </c>
      <c r="C59" s="214" t="s">
        <v>334</v>
      </c>
      <c r="D59" s="214" t="s">
        <v>411</v>
      </c>
      <c r="E59" t="str">
        <f t="shared" si="0"/>
        <v>IES RAMÓN PIGNATELLI</v>
      </c>
    </row>
    <row r="60" spans="1:5" x14ac:dyDescent="0.25">
      <c r="A60" s="214" t="s">
        <v>333</v>
      </c>
      <c r="B60" s="214" t="s">
        <v>348</v>
      </c>
      <c r="C60" s="217" t="s">
        <v>336</v>
      </c>
      <c r="D60" s="214" t="s">
        <v>412</v>
      </c>
      <c r="E60" t="str">
        <f t="shared" si="0"/>
        <v>CEIP GASPAR REMIRO</v>
      </c>
    </row>
    <row r="61" spans="1:5" x14ac:dyDescent="0.25">
      <c r="A61" s="214" t="s">
        <v>350</v>
      </c>
      <c r="B61" s="214" t="s">
        <v>413</v>
      </c>
      <c r="C61" s="217" t="s">
        <v>336</v>
      </c>
      <c r="D61" s="214" t="s">
        <v>414</v>
      </c>
      <c r="E61" t="str">
        <f t="shared" si="0"/>
        <v>CEIP MIGUEL SERVET</v>
      </c>
    </row>
    <row r="62" spans="1:5" x14ac:dyDescent="0.25">
      <c r="A62" s="214" t="s">
        <v>333</v>
      </c>
      <c r="B62" s="214" t="s">
        <v>333</v>
      </c>
      <c r="C62" s="217" t="s">
        <v>336</v>
      </c>
      <c r="D62" s="214" t="s">
        <v>415</v>
      </c>
      <c r="E62" t="str">
        <f t="shared" si="0"/>
        <v>CEIP CALIXTO ARIÑO-HILARIO VAL</v>
      </c>
    </row>
    <row r="63" spans="1:5" x14ac:dyDescent="0.25">
      <c r="A63" s="215" t="s">
        <v>333</v>
      </c>
      <c r="B63" s="215" t="s">
        <v>333</v>
      </c>
      <c r="C63" s="216" t="s">
        <v>336</v>
      </c>
      <c r="D63" s="216" t="s">
        <v>416</v>
      </c>
      <c r="E63" t="str">
        <f t="shared" si="0"/>
        <v>CEIP DOMINGO MIRAL</v>
      </c>
    </row>
    <row r="64" spans="1:5" x14ac:dyDescent="0.25">
      <c r="A64" s="214" t="s">
        <v>333</v>
      </c>
      <c r="B64" s="214" t="s">
        <v>333</v>
      </c>
      <c r="C64" s="214" t="s">
        <v>334</v>
      </c>
      <c r="D64" s="214" t="s">
        <v>417</v>
      </c>
      <c r="E64" t="str">
        <f t="shared" si="0"/>
        <v>IES ANDALÁN</v>
      </c>
    </row>
    <row r="65" spans="1:5" x14ac:dyDescent="0.25">
      <c r="A65" s="214" t="s">
        <v>333</v>
      </c>
      <c r="B65" s="214" t="s">
        <v>418</v>
      </c>
      <c r="C65" s="217" t="s">
        <v>340</v>
      </c>
      <c r="D65" s="214" t="s">
        <v>419</v>
      </c>
      <c r="E65" t="str">
        <f t="shared" si="0"/>
        <v>CRA EL ENEBRO</v>
      </c>
    </row>
    <row r="66" spans="1:5" x14ac:dyDescent="0.25">
      <c r="A66" s="214" t="s">
        <v>333</v>
      </c>
      <c r="B66" s="214" t="s">
        <v>333</v>
      </c>
      <c r="C66" s="217" t="s">
        <v>336</v>
      </c>
      <c r="D66" s="214" t="s">
        <v>420</v>
      </c>
      <c r="E66" t="str">
        <f t="shared" si="0"/>
        <v>CEIP MARCOS FRECHÍN</v>
      </c>
    </row>
    <row r="67" spans="1:5" x14ac:dyDescent="0.25">
      <c r="A67" s="215" t="s">
        <v>333</v>
      </c>
      <c r="B67" s="215" t="s">
        <v>333</v>
      </c>
      <c r="C67" s="215" t="s">
        <v>334</v>
      </c>
      <c r="D67" s="216" t="s">
        <v>421</v>
      </c>
      <c r="E67" t="str">
        <f t="shared" si="0"/>
        <v>IES AVEMPACE</v>
      </c>
    </row>
    <row r="68" spans="1:5" x14ac:dyDescent="0.25">
      <c r="A68" s="214" t="s">
        <v>338</v>
      </c>
      <c r="B68" s="214" t="s">
        <v>422</v>
      </c>
      <c r="C68" s="217" t="s">
        <v>336</v>
      </c>
      <c r="D68" s="214" t="s">
        <v>423</v>
      </c>
      <c r="E68" t="str">
        <f t="shared" si="0"/>
        <v>CEIP ROMÁN GARCÍA</v>
      </c>
    </row>
    <row r="69" spans="1:5" x14ac:dyDescent="0.25">
      <c r="A69" s="214" t="s">
        <v>333</v>
      </c>
      <c r="B69" s="214" t="s">
        <v>333</v>
      </c>
      <c r="C69" s="217" t="s">
        <v>336</v>
      </c>
      <c r="D69" s="214" t="s">
        <v>424</v>
      </c>
      <c r="E69" t="str">
        <f t="shared" si="0"/>
        <v>CEIP JOAQUÍN COSTA</v>
      </c>
    </row>
    <row r="70" spans="1:5" x14ac:dyDescent="0.25">
      <c r="A70" s="214" t="s">
        <v>338</v>
      </c>
      <c r="B70" s="214" t="s">
        <v>425</v>
      </c>
      <c r="C70" s="214" t="s">
        <v>334</v>
      </c>
      <c r="D70" s="214" t="s">
        <v>426</v>
      </c>
      <c r="E70" t="str">
        <f t="shared" si="0"/>
        <v>IES GÚDAR-JAVALAMBRE</v>
      </c>
    </row>
    <row r="71" spans="1:5" x14ac:dyDescent="0.25">
      <c r="A71" s="215" t="s">
        <v>338</v>
      </c>
      <c r="B71" s="215" t="s">
        <v>427</v>
      </c>
      <c r="C71" s="215" t="s">
        <v>334</v>
      </c>
      <c r="D71" s="216" t="s">
        <v>428</v>
      </c>
      <c r="E71" t="str">
        <f t="shared" si="0"/>
        <v>IES DAMIÁN FORMENT</v>
      </c>
    </row>
    <row r="72" spans="1:5" x14ac:dyDescent="0.25">
      <c r="A72" s="215" t="s">
        <v>333</v>
      </c>
      <c r="B72" s="215" t="s">
        <v>429</v>
      </c>
      <c r="C72" s="215" t="s">
        <v>334</v>
      </c>
      <c r="D72" s="216" t="s">
        <v>430</v>
      </c>
      <c r="E72" t="str">
        <f t="shared" si="0"/>
        <v>IES CINCO VILLAS</v>
      </c>
    </row>
    <row r="73" spans="1:5" x14ac:dyDescent="0.25">
      <c r="A73" s="214" t="s">
        <v>333</v>
      </c>
      <c r="B73" s="214" t="s">
        <v>387</v>
      </c>
      <c r="C73" s="217" t="s">
        <v>336</v>
      </c>
      <c r="D73" s="214" t="s">
        <v>431</v>
      </c>
      <c r="E73" t="str">
        <f t="shared" ref="E73:E116" si="1">CONCATENATE(C73," ",D73)</f>
        <v>CEIP ANTONIO MARTÍNEZ GARAY</v>
      </c>
    </row>
    <row r="74" spans="1:5" x14ac:dyDescent="0.25">
      <c r="A74" s="214" t="s">
        <v>333</v>
      </c>
      <c r="B74" s="214" t="s">
        <v>432</v>
      </c>
      <c r="C74" s="217" t="s">
        <v>340</v>
      </c>
      <c r="D74" s="214" t="s">
        <v>433</v>
      </c>
      <c r="E74" t="str">
        <f t="shared" si="1"/>
        <v>CRA VICORT-ISUELA</v>
      </c>
    </row>
    <row r="75" spans="1:5" x14ac:dyDescent="0.25">
      <c r="A75" s="215" t="s">
        <v>350</v>
      </c>
      <c r="B75" s="215" t="s">
        <v>350</v>
      </c>
      <c r="C75" s="215" t="s">
        <v>334</v>
      </c>
      <c r="D75" s="216" t="s">
        <v>434</v>
      </c>
      <c r="E75" t="str">
        <f t="shared" si="1"/>
        <v>IES LUCAS MALLADA</v>
      </c>
    </row>
    <row r="76" spans="1:5" x14ac:dyDescent="0.25">
      <c r="A76" s="215" t="s">
        <v>350</v>
      </c>
      <c r="B76" s="215" t="s">
        <v>413</v>
      </c>
      <c r="C76" s="215" t="s">
        <v>334</v>
      </c>
      <c r="D76" s="216" t="s">
        <v>435</v>
      </c>
      <c r="E76" t="str">
        <f t="shared" si="1"/>
        <v>IES BAJO CINCA</v>
      </c>
    </row>
    <row r="77" spans="1:5" x14ac:dyDescent="0.25">
      <c r="A77" s="214" t="s">
        <v>350</v>
      </c>
      <c r="B77" s="214" t="s">
        <v>350</v>
      </c>
      <c r="C77" s="217" t="s">
        <v>336</v>
      </c>
      <c r="D77" s="214" t="s">
        <v>436</v>
      </c>
      <c r="E77" t="str">
        <f t="shared" si="1"/>
        <v>CEIP SAN VICENTE</v>
      </c>
    </row>
    <row r="78" spans="1:5" x14ac:dyDescent="0.25">
      <c r="A78" s="214" t="s">
        <v>338</v>
      </c>
      <c r="B78" s="214" t="s">
        <v>437</v>
      </c>
      <c r="C78" s="214" t="s">
        <v>334</v>
      </c>
      <c r="D78" s="214" t="s">
        <v>438</v>
      </c>
      <c r="E78" t="str">
        <f t="shared" si="1"/>
        <v>IES SIERRA PALOMERA</v>
      </c>
    </row>
    <row r="79" spans="1:5" x14ac:dyDescent="0.25">
      <c r="A79" s="215" t="s">
        <v>333</v>
      </c>
      <c r="B79" s="215" t="s">
        <v>333</v>
      </c>
      <c r="C79" s="215" t="s">
        <v>334</v>
      </c>
      <c r="D79" s="216" t="s">
        <v>439</v>
      </c>
      <c r="E79" t="str">
        <f t="shared" si="1"/>
        <v>IES MEDINA ALBAIDA</v>
      </c>
    </row>
    <row r="80" spans="1:5" x14ac:dyDescent="0.25">
      <c r="A80" s="215" t="s">
        <v>333</v>
      </c>
      <c r="B80" s="215" t="s">
        <v>333</v>
      </c>
      <c r="C80" s="215" t="s">
        <v>334</v>
      </c>
      <c r="D80" s="216" t="s">
        <v>414</v>
      </c>
      <c r="E80" t="str">
        <f t="shared" si="1"/>
        <v>IES MIGUEL SERVET</v>
      </c>
    </row>
    <row r="81" spans="1:5" x14ac:dyDescent="0.25">
      <c r="A81" s="214" t="s">
        <v>338</v>
      </c>
      <c r="B81" s="214" t="s">
        <v>440</v>
      </c>
      <c r="C81" s="214" t="s">
        <v>334</v>
      </c>
      <c r="D81" s="214" t="s">
        <v>441</v>
      </c>
      <c r="E81" t="str">
        <f t="shared" si="1"/>
        <v>IES BAJO ARAGÓN</v>
      </c>
    </row>
    <row r="82" spans="1:5" x14ac:dyDescent="0.25">
      <c r="A82" s="214" t="s">
        <v>338</v>
      </c>
      <c r="B82" s="214" t="s">
        <v>338</v>
      </c>
      <c r="C82" s="214" t="s">
        <v>334</v>
      </c>
      <c r="D82" s="214" t="s">
        <v>442</v>
      </c>
      <c r="E82" t="str">
        <f t="shared" si="1"/>
        <v>IES SANTA EMERENCIANA</v>
      </c>
    </row>
    <row r="83" spans="1:5" x14ac:dyDescent="0.25">
      <c r="A83" s="214" t="s">
        <v>338</v>
      </c>
      <c r="B83" s="214" t="s">
        <v>443</v>
      </c>
      <c r="C83" s="214" t="s">
        <v>334</v>
      </c>
      <c r="D83" s="214" t="s">
        <v>444</v>
      </c>
      <c r="E83" t="str">
        <f t="shared" si="1"/>
        <v>IES MATARRAÑA</v>
      </c>
    </row>
    <row r="84" spans="1:5" x14ac:dyDescent="0.25">
      <c r="A84" s="214" t="s">
        <v>333</v>
      </c>
      <c r="B84" s="214" t="s">
        <v>445</v>
      </c>
      <c r="C84" s="214" t="s">
        <v>446</v>
      </c>
      <c r="D84" s="214" t="s">
        <v>447</v>
      </c>
      <c r="E84" t="str">
        <f t="shared" si="1"/>
        <v>CPI MARÍA DOMÍNGUEZ</v>
      </c>
    </row>
    <row r="85" spans="1:5" x14ac:dyDescent="0.25">
      <c r="A85" s="215" t="s">
        <v>333</v>
      </c>
      <c r="B85" s="215" t="s">
        <v>333</v>
      </c>
      <c r="C85" s="215" t="s">
        <v>334</v>
      </c>
      <c r="D85" s="216" t="s">
        <v>448</v>
      </c>
      <c r="E85" t="str">
        <f t="shared" si="1"/>
        <v>IES PABLO SERRANO</v>
      </c>
    </row>
    <row r="86" spans="1:5" x14ac:dyDescent="0.25">
      <c r="A86" s="214" t="s">
        <v>350</v>
      </c>
      <c r="B86" s="214" t="s">
        <v>449</v>
      </c>
      <c r="C86" s="214" t="s">
        <v>334</v>
      </c>
      <c r="D86" s="214" t="s">
        <v>450</v>
      </c>
      <c r="E86" t="str">
        <f t="shared" si="1"/>
        <v>IES MONTES NEGROS</v>
      </c>
    </row>
    <row r="87" spans="1:5" x14ac:dyDescent="0.25">
      <c r="A87" s="214" t="s">
        <v>333</v>
      </c>
      <c r="B87" s="214" t="s">
        <v>333</v>
      </c>
      <c r="C87" s="214" t="s">
        <v>334</v>
      </c>
      <c r="D87" s="214" t="s">
        <v>451</v>
      </c>
      <c r="E87" t="str">
        <f t="shared" si="1"/>
        <v>IES EL PICARRAL</v>
      </c>
    </row>
    <row r="88" spans="1:5" x14ac:dyDescent="0.25">
      <c r="A88" s="215" t="s">
        <v>333</v>
      </c>
      <c r="B88" s="215" t="s">
        <v>333</v>
      </c>
      <c r="C88" s="215" t="s">
        <v>336</v>
      </c>
      <c r="D88" s="216" t="s">
        <v>452</v>
      </c>
      <c r="E88" t="str">
        <f t="shared" si="1"/>
        <v>CEIP RECARTE Y ORNAT</v>
      </c>
    </row>
    <row r="89" spans="1:5" x14ac:dyDescent="0.25">
      <c r="A89" s="214" t="s">
        <v>333</v>
      </c>
      <c r="B89" s="214" t="s">
        <v>453</v>
      </c>
      <c r="C89" s="214" t="s">
        <v>334</v>
      </c>
      <c r="D89" s="214" t="s">
        <v>454</v>
      </c>
      <c r="E89" t="str">
        <f t="shared" si="1"/>
        <v>IES BENJAMÍN JARNÉS</v>
      </c>
    </row>
    <row r="90" spans="1:5" x14ac:dyDescent="0.25">
      <c r="A90" s="214" t="s">
        <v>333</v>
      </c>
      <c r="B90" s="214" t="s">
        <v>333</v>
      </c>
      <c r="C90" s="214" t="s">
        <v>334</v>
      </c>
      <c r="D90" s="214" t="s">
        <v>455</v>
      </c>
      <c r="E90" t="str">
        <f t="shared" si="1"/>
        <v>IES VIRGEN DEL PILAR</v>
      </c>
    </row>
    <row r="91" spans="1:5" x14ac:dyDescent="0.25">
      <c r="A91" s="214" t="s">
        <v>333</v>
      </c>
      <c r="B91" s="214" t="s">
        <v>456</v>
      </c>
      <c r="C91" s="214" t="s">
        <v>336</v>
      </c>
      <c r="D91" s="214" t="s">
        <v>457</v>
      </c>
      <c r="E91" t="str">
        <f t="shared" si="1"/>
        <v>CEIP SAN JORGE</v>
      </c>
    </row>
    <row r="92" spans="1:5" x14ac:dyDescent="0.25">
      <c r="A92" s="214" t="s">
        <v>333</v>
      </c>
      <c r="B92" s="214" t="s">
        <v>333</v>
      </c>
      <c r="C92" s="214" t="s">
        <v>336</v>
      </c>
      <c r="D92" s="214" t="s">
        <v>458</v>
      </c>
      <c r="E92" t="str">
        <f t="shared" si="1"/>
        <v>CEIP MONSALUD</v>
      </c>
    </row>
    <row r="93" spans="1:5" ht="90" x14ac:dyDescent="0.25">
      <c r="A93" s="214"/>
      <c r="B93" s="290" t="s">
        <v>470</v>
      </c>
      <c r="C93" s="290" t="s">
        <v>493</v>
      </c>
      <c r="D93" s="289" t="s">
        <v>471</v>
      </c>
      <c r="E93" t="str">
        <f t="shared" si="1"/>
        <v>CPEIPS AGUSTÍN GERICÓ</v>
      </c>
    </row>
    <row r="94" spans="1:5" ht="90" x14ac:dyDescent="0.25">
      <c r="A94" s="214"/>
      <c r="B94" s="292" t="s">
        <v>470</v>
      </c>
      <c r="C94" s="290" t="s">
        <v>493</v>
      </c>
      <c r="D94" s="291" t="s">
        <v>472</v>
      </c>
      <c r="E94" s="288" t="str">
        <f t="shared" si="1"/>
        <v>CPEIPS CALASANCIO</v>
      </c>
    </row>
    <row r="95" spans="1:5" ht="90" x14ac:dyDescent="0.25">
      <c r="A95" s="214"/>
      <c r="B95" s="290" t="s">
        <v>470</v>
      </c>
      <c r="C95" s="290" t="s">
        <v>493</v>
      </c>
      <c r="D95" s="289" t="s">
        <v>473</v>
      </c>
      <c r="E95" s="288" t="str">
        <f t="shared" si="1"/>
        <v>CPEIPS CANTÍN Y GAMBOA</v>
      </c>
    </row>
    <row r="96" spans="1:5" ht="90" x14ac:dyDescent="0.25">
      <c r="A96" s="214"/>
      <c r="B96" s="292" t="s">
        <v>470</v>
      </c>
      <c r="C96" s="290" t="s">
        <v>493</v>
      </c>
      <c r="D96" s="291" t="s">
        <v>474</v>
      </c>
      <c r="E96" s="288" t="str">
        <f t="shared" si="1"/>
        <v>CPEIPS ESCUELAS PÍAS</v>
      </c>
    </row>
    <row r="97" spans="1:5" ht="90" x14ac:dyDescent="0.25">
      <c r="A97" s="214"/>
      <c r="B97" s="290" t="s">
        <v>470</v>
      </c>
      <c r="C97" s="290" t="s">
        <v>493</v>
      </c>
      <c r="D97" s="289" t="s">
        <v>475</v>
      </c>
      <c r="E97" s="288" t="str">
        <f t="shared" si="1"/>
        <v>CPEIPS HIJAS DE SAN JOSÉ</v>
      </c>
    </row>
    <row r="98" spans="1:5" ht="90" x14ac:dyDescent="0.25">
      <c r="A98" s="214"/>
      <c r="B98" s="292" t="s">
        <v>470</v>
      </c>
      <c r="C98" s="290" t="s">
        <v>493</v>
      </c>
      <c r="D98" s="291" t="s">
        <v>476</v>
      </c>
      <c r="E98" s="288" t="str">
        <f t="shared" si="1"/>
        <v>CPEIPS LA ANUNCIATA</v>
      </c>
    </row>
    <row r="99" spans="1:5" ht="90" x14ac:dyDescent="0.25">
      <c r="A99" s="214"/>
      <c r="B99" s="290" t="s">
        <v>470</v>
      </c>
      <c r="C99" s="290" t="s">
        <v>493</v>
      </c>
      <c r="D99" s="289" t="s">
        <v>477</v>
      </c>
      <c r="E99" s="288" t="str">
        <f t="shared" si="1"/>
        <v>CPEIPS LA INMACULADA</v>
      </c>
    </row>
    <row r="100" spans="1:5" ht="90" x14ac:dyDescent="0.25">
      <c r="A100" s="214"/>
      <c r="B100" s="292" t="s">
        <v>470</v>
      </c>
      <c r="C100" s="290" t="s">
        <v>493</v>
      </c>
      <c r="D100" s="291" t="s">
        <v>478</v>
      </c>
      <c r="E100" s="288" t="str">
        <f t="shared" si="1"/>
        <v>CPEIPS LA MILAGROSA</v>
      </c>
    </row>
    <row r="101" spans="1:5" ht="90" x14ac:dyDescent="0.25">
      <c r="A101" s="214"/>
      <c r="B101" s="290" t="s">
        <v>470</v>
      </c>
      <c r="C101" s="290" t="s">
        <v>493</v>
      </c>
      <c r="D101" s="289" t="s">
        <v>479</v>
      </c>
      <c r="E101" s="288" t="str">
        <f t="shared" si="1"/>
        <v>CPEIPS LA PURÍSIMA Y SAN ANTONIO</v>
      </c>
    </row>
    <row r="102" spans="1:5" ht="90" x14ac:dyDescent="0.25">
      <c r="A102" s="214"/>
      <c r="B102" s="292" t="s">
        <v>470</v>
      </c>
      <c r="C102" s="290" t="s">
        <v>493</v>
      </c>
      <c r="D102" s="291" t="s">
        <v>480</v>
      </c>
      <c r="E102" s="288" t="str">
        <f t="shared" si="1"/>
        <v>CPEIPS LA PURÍSIMA Y SANTOS MÁRTIRES</v>
      </c>
    </row>
    <row r="103" spans="1:5" ht="90" x14ac:dyDescent="0.25">
      <c r="A103" s="214"/>
      <c r="B103" s="290" t="s">
        <v>470</v>
      </c>
      <c r="C103" s="290" t="s">
        <v>493</v>
      </c>
      <c r="D103" s="289" t="s">
        <v>481</v>
      </c>
      <c r="E103" s="288" t="str">
        <f t="shared" si="1"/>
        <v>CPEIPS MARÍA AUXILIADORA</v>
      </c>
    </row>
    <row r="104" spans="1:5" ht="90" x14ac:dyDescent="0.25">
      <c r="A104" s="214"/>
      <c r="B104" s="292" t="s">
        <v>470</v>
      </c>
      <c r="C104" s="290" t="s">
        <v>493</v>
      </c>
      <c r="D104" s="291" t="s">
        <v>482</v>
      </c>
      <c r="E104" s="288" t="str">
        <f t="shared" si="1"/>
        <v>CPEIPS NTRA. SRA. DEL CARMEN Y SAN JOSÉ</v>
      </c>
    </row>
    <row r="105" spans="1:5" ht="90" x14ac:dyDescent="0.25">
      <c r="A105" s="214"/>
      <c r="B105" s="290" t="s">
        <v>470</v>
      </c>
      <c r="C105" s="290" t="s">
        <v>493</v>
      </c>
      <c r="D105" s="289" t="s">
        <v>483</v>
      </c>
      <c r="E105" s="288" t="str">
        <f t="shared" si="1"/>
        <v>CPEIPS OBRA DIOCESANA SANTO DOMINGO DE SILOS</v>
      </c>
    </row>
    <row r="106" spans="1:5" ht="90" x14ac:dyDescent="0.25">
      <c r="A106" s="214"/>
      <c r="B106" s="292" t="s">
        <v>470</v>
      </c>
      <c r="C106" s="290" t="s">
        <v>493</v>
      </c>
      <c r="D106" s="291" t="s">
        <v>484</v>
      </c>
      <c r="E106" s="288" t="str">
        <f t="shared" si="1"/>
        <v>CPEIPS SAGRADA FAMILIA</v>
      </c>
    </row>
    <row r="107" spans="1:5" ht="90" x14ac:dyDescent="0.25">
      <c r="A107" s="214"/>
      <c r="B107" s="290" t="s">
        <v>470</v>
      </c>
      <c r="C107" s="290" t="s">
        <v>493</v>
      </c>
      <c r="D107" s="289" t="s">
        <v>485</v>
      </c>
      <c r="E107" s="288" t="str">
        <f t="shared" si="1"/>
        <v>CPEIPS SAN ANTONIO DE PADUA</v>
      </c>
    </row>
    <row r="108" spans="1:5" ht="90" x14ac:dyDescent="0.25">
      <c r="A108" s="214"/>
      <c r="B108" s="292" t="s">
        <v>470</v>
      </c>
      <c r="C108" s="290" t="s">
        <v>493</v>
      </c>
      <c r="D108" s="291" t="s">
        <v>378</v>
      </c>
      <c r="E108" s="288" t="str">
        <f t="shared" si="1"/>
        <v>CPEIPS SAN JOSÉ DE CALASANZ</v>
      </c>
    </row>
    <row r="109" spans="1:5" ht="90" x14ac:dyDescent="0.25">
      <c r="A109" s="214"/>
      <c r="B109" s="290" t="s">
        <v>470</v>
      </c>
      <c r="C109" s="290" t="s">
        <v>493</v>
      </c>
      <c r="D109" s="289" t="s">
        <v>486</v>
      </c>
      <c r="E109" s="288" t="str">
        <f t="shared" si="1"/>
        <v>CPEIPS SAN VALERO</v>
      </c>
    </row>
    <row r="110" spans="1:5" ht="90" x14ac:dyDescent="0.25">
      <c r="A110" s="214"/>
      <c r="B110" s="292" t="s">
        <v>470</v>
      </c>
      <c r="C110" s="290" t="s">
        <v>493</v>
      </c>
      <c r="D110" s="291" t="s">
        <v>487</v>
      </c>
      <c r="E110" s="288" t="str">
        <f t="shared" si="1"/>
        <v>CPEIPS SAN VICENTE DE PAÚL</v>
      </c>
    </row>
    <row r="111" spans="1:5" ht="75" x14ac:dyDescent="0.25">
      <c r="A111" s="214"/>
      <c r="B111" s="290" t="s">
        <v>488</v>
      </c>
      <c r="C111" s="290" t="s">
        <v>494</v>
      </c>
      <c r="D111" s="289" t="s">
        <v>489</v>
      </c>
      <c r="E111" s="288" t="str">
        <f t="shared" si="1"/>
        <v>CPEIP SANTA ANA</v>
      </c>
    </row>
    <row r="112" spans="1:5" ht="75" x14ac:dyDescent="0.25">
      <c r="A112" s="214"/>
      <c r="B112" s="292" t="s">
        <v>488</v>
      </c>
      <c r="C112" s="290" t="s">
        <v>494</v>
      </c>
      <c r="D112" s="291" t="s">
        <v>489</v>
      </c>
      <c r="E112" s="288" t="str">
        <f t="shared" si="1"/>
        <v>CPEIP SANTA ANA</v>
      </c>
    </row>
    <row r="113" spans="1:5" ht="90" x14ac:dyDescent="0.25">
      <c r="A113" s="214"/>
      <c r="B113" s="290" t="s">
        <v>470</v>
      </c>
      <c r="C113" s="290" t="s">
        <v>493</v>
      </c>
      <c r="D113" s="289" t="s">
        <v>489</v>
      </c>
      <c r="E113" s="288" t="str">
        <f t="shared" si="1"/>
        <v>CPEIPS SANTA ANA</v>
      </c>
    </row>
    <row r="114" spans="1:5" ht="90" x14ac:dyDescent="0.25">
      <c r="A114" s="214"/>
      <c r="B114" s="292" t="s">
        <v>470</v>
      </c>
      <c r="C114" s="290" t="s">
        <v>493</v>
      </c>
      <c r="D114" s="291" t="s">
        <v>489</v>
      </c>
      <c r="E114" s="288" t="str">
        <f t="shared" si="1"/>
        <v>CPEIPS SANTA ANA</v>
      </c>
    </row>
    <row r="115" spans="1:5" ht="60" x14ac:dyDescent="0.25">
      <c r="A115" s="214"/>
      <c r="B115" s="290" t="s">
        <v>490</v>
      </c>
      <c r="C115" s="290" t="s">
        <v>495</v>
      </c>
      <c r="D115" s="289" t="s">
        <v>491</v>
      </c>
      <c r="E115" s="288" t="str">
        <f t="shared" si="1"/>
        <v>CPES SANTO DOMINGO SAVIO</v>
      </c>
    </row>
    <row r="116" spans="1:5" ht="90" x14ac:dyDescent="0.25">
      <c r="A116" s="214"/>
      <c r="B116" s="292" t="s">
        <v>470</v>
      </c>
      <c r="C116" s="292" t="s">
        <v>493</v>
      </c>
      <c r="D116" s="291" t="s">
        <v>492</v>
      </c>
      <c r="E116" s="288" t="str">
        <f t="shared" si="1"/>
        <v>CPEIPS VILLA CRUZ</v>
      </c>
    </row>
    <row r="117" spans="1:5" x14ac:dyDescent="0.25">
      <c r="A117" s="214"/>
      <c r="B117" s="218"/>
      <c r="C117" s="218"/>
      <c r="D117" s="218"/>
    </row>
    <row r="118" spans="1:5" x14ac:dyDescent="0.25">
      <c r="A118" s="214"/>
      <c r="B118" s="218"/>
      <c r="C118" s="218"/>
      <c r="D118" s="218"/>
    </row>
    <row r="119" spans="1:5" x14ac:dyDescent="0.25">
      <c r="A119" s="214"/>
      <c r="B119" s="218"/>
      <c r="C119" s="218"/>
      <c r="D119" s="218"/>
    </row>
    <row r="120" spans="1:5" x14ac:dyDescent="0.25">
      <c r="A120" s="214"/>
      <c r="B120" s="218"/>
      <c r="C120" s="218"/>
      <c r="D120" s="218"/>
    </row>
    <row r="121" spans="1:5" x14ac:dyDescent="0.25">
      <c r="A121" s="214"/>
      <c r="B121" s="218"/>
      <c r="C121" s="218"/>
      <c r="D121" s="218"/>
    </row>
    <row r="122" spans="1:5" x14ac:dyDescent="0.25">
      <c r="A122" s="214"/>
      <c r="B122" s="218"/>
      <c r="C122" s="218"/>
      <c r="D122" s="218"/>
    </row>
    <row r="123" spans="1:5" x14ac:dyDescent="0.25">
      <c r="A123" s="214"/>
      <c r="B123" s="218"/>
      <c r="C123" s="218"/>
      <c r="D123" s="218"/>
    </row>
    <row r="124" spans="1:5" x14ac:dyDescent="0.25">
      <c r="A124" s="214"/>
      <c r="B124" s="218"/>
      <c r="C124" s="218"/>
      <c r="D124" s="218"/>
    </row>
    <row r="125" spans="1:5" x14ac:dyDescent="0.25">
      <c r="A125" s="214" t="s">
        <v>298</v>
      </c>
    </row>
    <row r="126" spans="1:5" x14ac:dyDescent="0.25">
      <c r="A126" s="214" t="s">
        <v>422</v>
      </c>
    </row>
    <row r="127" spans="1:5" x14ac:dyDescent="0.25">
      <c r="A127" s="214" t="s">
        <v>440</v>
      </c>
    </row>
    <row r="128" spans="1:5" x14ac:dyDescent="0.25">
      <c r="A128" s="215" t="s">
        <v>427</v>
      </c>
    </row>
    <row r="129" spans="1:1" x14ac:dyDescent="0.25">
      <c r="A129" s="214" t="s">
        <v>379</v>
      </c>
    </row>
    <row r="130" spans="1:1" x14ac:dyDescent="0.25">
      <c r="A130" s="214" t="s">
        <v>342</v>
      </c>
    </row>
    <row r="131" spans="1:1" x14ac:dyDescent="0.25">
      <c r="A131" s="214" t="s">
        <v>374</v>
      </c>
    </row>
    <row r="132" spans="1:1" x14ac:dyDescent="0.25">
      <c r="A132" s="214" t="s">
        <v>409</v>
      </c>
    </row>
    <row r="133" spans="1:1" x14ac:dyDescent="0.25">
      <c r="A133" s="214" t="s">
        <v>390</v>
      </c>
    </row>
    <row r="134" spans="1:1" x14ac:dyDescent="0.25">
      <c r="A134" s="214" t="s">
        <v>369</v>
      </c>
    </row>
    <row r="135" spans="1:1" x14ac:dyDescent="0.25">
      <c r="A135" s="214" t="s">
        <v>387</v>
      </c>
    </row>
    <row r="136" spans="1:1" x14ac:dyDescent="0.25">
      <c r="A136" s="214" t="s">
        <v>361</v>
      </c>
    </row>
    <row r="137" spans="1:1" x14ac:dyDescent="0.25">
      <c r="A137" s="214" t="s">
        <v>437</v>
      </c>
    </row>
    <row r="138" spans="1:1" x14ac:dyDescent="0.25">
      <c r="A138" s="214" t="s">
        <v>382</v>
      </c>
    </row>
    <row r="139" spans="1:1" x14ac:dyDescent="0.25">
      <c r="A139" s="215" t="s">
        <v>429</v>
      </c>
    </row>
    <row r="140" spans="1:1" x14ac:dyDescent="0.25">
      <c r="A140" s="215" t="s">
        <v>348</v>
      </c>
    </row>
    <row r="141" spans="1:1" x14ac:dyDescent="0.25">
      <c r="A141" s="214" t="s">
        <v>401</v>
      </c>
    </row>
    <row r="142" spans="1:1" x14ac:dyDescent="0.25">
      <c r="A142" s="214" t="s">
        <v>413</v>
      </c>
    </row>
    <row r="143" spans="1:1" x14ac:dyDescent="0.25">
      <c r="A143" s="214" t="s">
        <v>432</v>
      </c>
    </row>
    <row r="144" spans="1:1" x14ac:dyDescent="0.25">
      <c r="A144" s="214" t="s">
        <v>453</v>
      </c>
    </row>
    <row r="145" spans="1:1" x14ac:dyDescent="0.25">
      <c r="A145" s="214" t="s">
        <v>445</v>
      </c>
    </row>
    <row r="146" spans="1:1" x14ac:dyDescent="0.25">
      <c r="A146" s="214" t="s">
        <v>449</v>
      </c>
    </row>
    <row r="147" spans="1:1" x14ac:dyDescent="0.25">
      <c r="A147" s="214" t="s">
        <v>456</v>
      </c>
    </row>
    <row r="148" spans="1:1" x14ac:dyDescent="0.25">
      <c r="A148" s="214" t="s">
        <v>404</v>
      </c>
    </row>
    <row r="149" spans="1:1" x14ac:dyDescent="0.25">
      <c r="A149" s="215" t="s">
        <v>350</v>
      </c>
    </row>
    <row r="150" spans="1:1" x14ac:dyDescent="0.25">
      <c r="A150" s="214" t="s">
        <v>372</v>
      </c>
    </row>
    <row r="151" spans="1:1" x14ac:dyDescent="0.25">
      <c r="A151" s="214" t="s">
        <v>339</v>
      </c>
    </row>
    <row r="152" spans="1:1" x14ac:dyDescent="0.25">
      <c r="A152" s="214" t="s">
        <v>407</v>
      </c>
    </row>
    <row r="153" spans="1:1" x14ac:dyDescent="0.25">
      <c r="A153" s="214" t="s">
        <v>425</v>
      </c>
    </row>
    <row r="154" spans="1:1" x14ac:dyDescent="0.25">
      <c r="A154" s="214" t="s">
        <v>376</v>
      </c>
    </row>
    <row r="155" spans="1:1" x14ac:dyDescent="0.25">
      <c r="A155" s="215" t="s">
        <v>397</v>
      </c>
    </row>
    <row r="156" spans="1:1" x14ac:dyDescent="0.25">
      <c r="A156" s="214" t="s">
        <v>418</v>
      </c>
    </row>
    <row r="157" spans="1:1" x14ac:dyDescent="0.25">
      <c r="A157" s="214" t="s">
        <v>384</v>
      </c>
    </row>
    <row r="158" spans="1:1" x14ac:dyDescent="0.25">
      <c r="A158" s="214" t="s">
        <v>394</v>
      </c>
    </row>
    <row r="159" spans="1:1" x14ac:dyDescent="0.25">
      <c r="A159" s="214" t="s">
        <v>338</v>
      </c>
    </row>
    <row r="160" spans="1:1" x14ac:dyDescent="0.25">
      <c r="A160" s="214" t="s">
        <v>392</v>
      </c>
    </row>
    <row r="161" spans="1:6" x14ac:dyDescent="0.25">
      <c r="A161" s="215" t="s">
        <v>367</v>
      </c>
    </row>
    <row r="162" spans="1:6" x14ac:dyDescent="0.25">
      <c r="A162" s="214" t="s">
        <v>443</v>
      </c>
    </row>
    <row r="163" spans="1:6" x14ac:dyDescent="0.25">
      <c r="A163" s="215" t="s">
        <v>333</v>
      </c>
    </row>
    <row r="164" spans="1:6" s="288" customFormat="1" x14ac:dyDescent="0.25">
      <c r="A164" s="293" t="s">
        <v>333</v>
      </c>
      <c r="F164" s="296"/>
    </row>
    <row r="165" spans="1:6" s="288" customFormat="1" x14ac:dyDescent="0.25">
      <c r="A165" s="294" t="s">
        <v>333</v>
      </c>
      <c r="F165" s="296"/>
    </row>
    <row r="166" spans="1:6" s="288" customFormat="1" x14ac:dyDescent="0.25">
      <c r="A166" s="293" t="s">
        <v>333</v>
      </c>
      <c r="F166" s="296"/>
    </row>
    <row r="167" spans="1:6" s="288" customFormat="1" x14ac:dyDescent="0.25">
      <c r="A167" s="294" t="s">
        <v>333</v>
      </c>
      <c r="F167" s="296"/>
    </row>
    <row r="168" spans="1:6" s="288" customFormat="1" x14ac:dyDescent="0.25">
      <c r="A168" s="293" t="s">
        <v>333</v>
      </c>
      <c r="F168" s="296"/>
    </row>
    <row r="169" spans="1:6" s="288" customFormat="1" x14ac:dyDescent="0.25">
      <c r="A169" s="294" t="s">
        <v>333</v>
      </c>
      <c r="F169" s="296"/>
    </row>
    <row r="170" spans="1:6" s="288" customFormat="1" x14ac:dyDescent="0.25">
      <c r="A170" s="293" t="s">
        <v>440</v>
      </c>
      <c r="F170" s="296"/>
    </row>
    <row r="171" spans="1:6" s="288" customFormat="1" x14ac:dyDescent="0.25">
      <c r="A171" s="294" t="s">
        <v>333</v>
      </c>
      <c r="F171" s="296"/>
    </row>
    <row r="172" spans="1:6" s="288" customFormat="1" x14ac:dyDescent="0.25">
      <c r="A172" s="293" t="s">
        <v>333</v>
      </c>
      <c r="F172" s="296"/>
    </row>
    <row r="173" spans="1:6" s="288" customFormat="1" x14ac:dyDescent="0.25">
      <c r="A173" s="294" t="s">
        <v>338</v>
      </c>
      <c r="F173" s="296"/>
    </row>
    <row r="174" spans="1:6" s="288" customFormat="1" x14ac:dyDescent="0.25">
      <c r="A174" s="293" t="s">
        <v>333</v>
      </c>
      <c r="F174" s="296"/>
    </row>
    <row r="175" spans="1:6" s="288" customFormat="1" x14ac:dyDescent="0.25">
      <c r="A175" s="294" t="s">
        <v>333</v>
      </c>
      <c r="F175" s="296"/>
    </row>
    <row r="176" spans="1:6" s="288" customFormat="1" x14ac:dyDescent="0.25">
      <c r="A176" s="293" t="s">
        <v>333</v>
      </c>
      <c r="F176" s="296"/>
    </row>
    <row r="177" spans="1:6" s="288" customFormat="1" x14ac:dyDescent="0.25">
      <c r="A177" s="294" t="s">
        <v>496</v>
      </c>
      <c r="F177" s="296"/>
    </row>
    <row r="178" spans="1:6" s="288" customFormat="1" x14ac:dyDescent="0.25">
      <c r="A178" s="293" t="s">
        <v>333</v>
      </c>
      <c r="F178" s="296"/>
    </row>
    <row r="179" spans="1:6" s="288" customFormat="1" x14ac:dyDescent="0.25">
      <c r="A179" s="294" t="s">
        <v>497</v>
      </c>
      <c r="F179" s="296"/>
    </row>
    <row r="180" spans="1:6" s="288" customFormat="1" x14ac:dyDescent="0.25">
      <c r="A180" s="293" t="s">
        <v>440</v>
      </c>
      <c r="F180" s="296"/>
    </row>
    <row r="181" spans="1:6" s="288" customFormat="1" x14ac:dyDescent="0.25">
      <c r="A181" s="294" t="s">
        <v>333</v>
      </c>
      <c r="F181" s="296"/>
    </row>
    <row r="182" spans="1:6" s="288" customFormat="1" x14ac:dyDescent="0.25">
      <c r="A182" s="293" t="s">
        <v>498</v>
      </c>
      <c r="F182" s="296"/>
    </row>
    <row r="183" spans="1:6" s="288" customFormat="1" x14ac:dyDescent="0.25">
      <c r="A183" s="294" t="s">
        <v>499</v>
      </c>
      <c r="F183" s="296"/>
    </row>
    <row r="184" spans="1:6" s="288" customFormat="1" x14ac:dyDescent="0.25">
      <c r="A184" s="293" t="s">
        <v>500</v>
      </c>
      <c r="F184" s="296"/>
    </row>
    <row r="185" spans="1:6" s="288" customFormat="1" x14ac:dyDescent="0.25">
      <c r="A185" s="294" t="s">
        <v>361</v>
      </c>
      <c r="F185" s="296"/>
    </row>
    <row r="186" spans="1:6" s="288" customFormat="1" x14ac:dyDescent="0.25">
      <c r="A186" s="293" t="s">
        <v>498</v>
      </c>
      <c r="F186" s="296"/>
    </row>
    <row r="187" spans="1:6" s="288" customFormat="1" x14ac:dyDescent="0.25">
      <c r="A187" s="294" t="s">
        <v>333</v>
      </c>
      <c r="F187" s="296"/>
    </row>
    <row r="188" spans="1:6" s="288" customFormat="1" x14ac:dyDescent="0.25">
      <c r="A188" s="219"/>
      <c r="F188" s="296"/>
    </row>
    <row r="189" spans="1:6" s="288" customFormat="1" x14ac:dyDescent="0.25">
      <c r="A189" s="219"/>
      <c r="F189" s="296"/>
    </row>
    <row r="190" spans="1:6" s="288" customFormat="1" x14ac:dyDescent="0.25">
      <c r="A190" s="219"/>
      <c r="F190" s="296"/>
    </row>
    <row r="191" spans="1:6" s="288" customFormat="1" x14ac:dyDescent="0.25">
      <c r="A191" s="219"/>
      <c r="F191" s="296"/>
    </row>
    <row r="192" spans="1:6" s="288" customFormat="1" x14ac:dyDescent="0.25">
      <c r="A192" s="219"/>
      <c r="F192" s="296"/>
    </row>
    <row r="193" spans="1:6" s="288" customFormat="1" x14ac:dyDescent="0.25">
      <c r="A193" s="219"/>
      <c r="F193" s="296"/>
    </row>
    <row r="194" spans="1:6" s="288" customFormat="1" x14ac:dyDescent="0.25">
      <c r="A194" s="219"/>
      <c r="F194" s="296"/>
    </row>
    <row r="195" spans="1:6" s="288" customFormat="1" x14ac:dyDescent="0.25">
      <c r="A195" s="219"/>
      <c r="F195" s="296"/>
    </row>
    <row r="196" spans="1:6" s="288" customFormat="1" x14ac:dyDescent="0.25">
      <c r="A196" s="219"/>
      <c r="F196" s="296"/>
    </row>
    <row r="197" spans="1:6" s="288" customFormat="1" x14ac:dyDescent="0.25">
      <c r="A197" s="219"/>
      <c r="F197" s="296"/>
    </row>
    <row r="198" spans="1:6" s="288" customFormat="1" x14ac:dyDescent="0.25">
      <c r="A198" s="219"/>
      <c r="F198" s="296"/>
    </row>
    <row r="199" spans="1:6" s="288" customFormat="1" x14ac:dyDescent="0.25">
      <c r="A199" s="219"/>
      <c r="F199" s="296"/>
    </row>
    <row r="200" spans="1:6" s="288" customFormat="1" x14ac:dyDescent="0.25">
      <c r="A200" s="219"/>
      <c r="F200" s="296"/>
    </row>
    <row r="201" spans="1:6" s="288" customFormat="1" x14ac:dyDescent="0.25">
      <c r="A201" s="219"/>
      <c r="F201" s="296"/>
    </row>
    <row r="202" spans="1:6" s="288" customFormat="1" x14ac:dyDescent="0.25">
      <c r="A202" s="219"/>
      <c r="F202" s="296"/>
    </row>
    <row r="203" spans="1:6" s="288" customFormat="1" x14ac:dyDescent="0.25">
      <c r="A203" s="219"/>
      <c r="F203" s="296"/>
    </row>
    <row r="204" spans="1:6" s="288" customFormat="1" x14ac:dyDescent="0.25">
      <c r="A204" s="219"/>
      <c r="F204" s="296"/>
    </row>
    <row r="205" spans="1:6" s="288" customFormat="1" x14ac:dyDescent="0.25">
      <c r="A205" s="219"/>
      <c r="F205" s="296"/>
    </row>
    <row r="206" spans="1:6" s="288" customFormat="1" x14ac:dyDescent="0.25">
      <c r="A206" s="219"/>
      <c r="F206" s="296"/>
    </row>
    <row r="209" spans="1:1" x14ac:dyDescent="0.25">
      <c r="A209" s="218" t="s">
        <v>299</v>
      </c>
    </row>
    <row r="210" spans="1:1" x14ac:dyDescent="0.25">
      <c r="A210" s="215" t="s">
        <v>350</v>
      </c>
    </row>
    <row r="211" spans="1:1" x14ac:dyDescent="0.25">
      <c r="A211" s="215" t="s">
        <v>338</v>
      </c>
    </row>
    <row r="212" spans="1:1" x14ac:dyDescent="0.25">
      <c r="A212" s="215" t="s">
        <v>333</v>
      </c>
    </row>
    <row r="214" spans="1:1" x14ac:dyDescent="0.25">
      <c r="A214" s="219" t="s">
        <v>459</v>
      </c>
    </row>
    <row r="215" spans="1:1" x14ac:dyDescent="0.25">
      <c r="A215" s="219" t="s">
        <v>460</v>
      </c>
    </row>
    <row r="217" spans="1:1" x14ac:dyDescent="0.25">
      <c r="A217" s="219" t="s">
        <v>461</v>
      </c>
    </row>
    <row r="219" spans="1:1" x14ac:dyDescent="0.25">
      <c r="A219" s="219" t="s">
        <v>463</v>
      </c>
    </row>
    <row r="220" spans="1:1" x14ac:dyDescent="0.25">
      <c r="A220" s="137">
        <v>0</v>
      </c>
    </row>
    <row r="221" spans="1:1" x14ac:dyDescent="0.25">
      <c r="A221" s="137">
        <v>0.25</v>
      </c>
    </row>
    <row r="222" spans="1:1" x14ac:dyDescent="0.25">
      <c r="A222" s="137">
        <v>0.5</v>
      </c>
    </row>
    <row r="223" spans="1:1" x14ac:dyDescent="0.25">
      <c r="A223" s="137">
        <v>0.75</v>
      </c>
    </row>
    <row r="224" spans="1:1" x14ac:dyDescent="0.25">
      <c r="A224" s="137">
        <v>1</v>
      </c>
    </row>
    <row r="226" spans="1:10" x14ac:dyDescent="0.25">
      <c r="A226" s="300" t="s">
        <v>502</v>
      </c>
      <c r="B226" s="300" t="s">
        <v>299</v>
      </c>
      <c r="C226" s="300" t="s">
        <v>298</v>
      </c>
      <c r="D226" s="300" t="s">
        <v>503</v>
      </c>
      <c r="E226" s="300" t="s">
        <v>504</v>
      </c>
      <c r="F226" s="303" t="s">
        <v>297</v>
      </c>
      <c r="G226" s="303" t="s">
        <v>506</v>
      </c>
      <c r="H226" s="303" t="s">
        <v>299</v>
      </c>
      <c r="I226" s="303" t="s">
        <v>298</v>
      </c>
      <c r="J226" s="303" t="s">
        <v>565</v>
      </c>
    </row>
    <row r="227" spans="1:10" x14ac:dyDescent="0.25">
      <c r="A227" s="301">
        <v>22000779</v>
      </c>
      <c r="B227" s="301" t="s">
        <v>507</v>
      </c>
      <c r="C227" s="301" t="s">
        <v>508</v>
      </c>
      <c r="D227" s="299" t="s">
        <v>493</v>
      </c>
      <c r="E227" s="301" t="s">
        <v>378</v>
      </c>
      <c r="F227" s="305" t="str">
        <f t="shared" ref="F227:F258" si="2">CONCATENATE(D227," ",E227)</f>
        <v>CPEIPS SAN JOSÉ DE CALASANZ</v>
      </c>
      <c r="G227" s="295" t="s">
        <v>460</v>
      </c>
      <c r="H227" t="str">
        <f t="shared" ref="H227:H258" si="3">UPPER(B227)</f>
        <v>HUESCA</v>
      </c>
      <c r="I227" s="296" t="str">
        <f t="shared" ref="I227:I258" si="4">UPPER(C227)</f>
        <v>BARBASTRO</v>
      </c>
      <c r="J227" t="s">
        <v>460</v>
      </c>
    </row>
    <row r="228" spans="1:10" x14ac:dyDescent="0.25">
      <c r="A228" s="297">
        <v>22001875</v>
      </c>
      <c r="B228" s="215" t="s">
        <v>507</v>
      </c>
      <c r="C228" s="215" t="s">
        <v>509</v>
      </c>
      <c r="D228" s="216" t="s">
        <v>336</v>
      </c>
      <c r="E228" s="216" t="s">
        <v>414</v>
      </c>
      <c r="F228" s="305" t="str">
        <f t="shared" si="2"/>
        <v>CEIP MIGUEL SERVET</v>
      </c>
      <c r="G228" s="295" t="s">
        <v>460</v>
      </c>
      <c r="H228" s="296" t="str">
        <f t="shared" si="3"/>
        <v>HUESCA</v>
      </c>
      <c r="I228" s="296" t="str">
        <f t="shared" si="4"/>
        <v>FRAGA</v>
      </c>
      <c r="J228" s="296" t="str">
        <f>VLOOKUP(A228,[1]Hoja1!$A$1:$G$85,7,FALSE)</f>
        <v>ITINERARIO B</v>
      </c>
    </row>
    <row r="229" spans="1:10" x14ac:dyDescent="0.25">
      <c r="A229" s="297">
        <v>22002338</v>
      </c>
      <c r="B229" s="214" t="s">
        <v>507</v>
      </c>
      <c r="C229" s="214" t="s">
        <v>507</v>
      </c>
      <c r="D229" s="217" t="s">
        <v>336</v>
      </c>
      <c r="E229" s="214" t="s">
        <v>351</v>
      </c>
      <c r="F229" s="305" t="str">
        <f t="shared" si="2"/>
        <v>CEIP PÍO XII</v>
      </c>
      <c r="G229" s="295" t="s">
        <v>459</v>
      </c>
      <c r="H229" s="296" t="str">
        <f t="shared" si="3"/>
        <v>HUESCA</v>
      </c>
      <c r="I229" s="296" t="str">
        <f t="shared" si="4"/>
        <v>HUESCA</v>
      </c>
      <c r="J229" s="296" t="str">
        <f>VLOOKUP(A229,[1]Hoja1!$A$1:$G$85,7,FALSE)</f>
        <v>ITINERARIO A</v>
      </c>
    </row>
    <row r="230" spans="1:10" x14ac:dyDescent="0.25">
      <c r="A230" s="297">
        <v>22002351</v>
      </c>
      <c r="B230" s="214" t="s">
        <v>507</v>
      </c>
      <c r="C230" s="214" t="s">
        <v>507</v>
      </c>
      <c r="D230" s="217" t="s">
        <v>336</v>
      </c>
      <c r="E230" s="214" t="s">
        <v>436</v>
      </c>
      <c r="F230" s="305" t="str">
        <f t="shared" si="2"/>
        <v>CEIP SAN VICENTE</v>
      </c>
      <c r="G230" s="218" t="s">
        <v>460</v>
      </c>
      <c r="H230" s="296" t="str">
        <f t="shared" si="3"/>
        <v>HUESCA</v>
      </c>
      <c r="I230" s="296" t="str">
        <f t="shared" si="4"/>
        <v>HUESCA</v>
      </c>
      <c r="J230" s="296" t="str">
        <f>VLOOKUP(A230,[1]Hoja1!$A$1:$G$85,7,FALSE)</f>
        <v>ITINERARIO B</v>
      </c>
    </row>
    <row r="231" spans="1:10" x14ac:dyDescent="0.25">
      <c r="A231" s="297">
        <v>22002521</v>
      </c>
      <c r="B231" s="214" t="s">
        <v>507</v>
      </c>
      <c r="C231" s="214" t="s">
        <v>507</v>
      </c>
      <c r="D231" s="214" t="s">
        <v>334</v>
      </c>
      <c r="E231" s="214" t="s">
        <v>403</v>
      </c>
      <c r="F231" s="305" t="str">
        <f t="shared" si="2"/>
        <v>IES SIERRA DE GUARA</v>
      </c>
      <c r="G231" s="295" t="s">
        <v>460</v>
      </c>
      <c r="H231" s="296" t="str">
        <f t="shared" si="3"/>
        <v>HUESCA</v>
      </c>
      <c r="I231" s="296" t="str">
        <f t="shared" si="4"/>
        <v>HUESCA</v>
      </c>
      <c r="J231" s="296" t="str">
        <f>VLOOKUP(A231,[1]Hoja1!$A$1:$G$85,7,FALSE)</f>
        <v>ITINERARIO B</v>
      </c>
    </row>
    <row r="232" spans="1:10" x14ac:dyDescent="0.25">
      <c r="A232" s="298">
        <v>22003239</v>
      </c>
      <c r="B232" s="298" t="s">
        <v>507</v>
      </c>
      <c r="C232" s="298" t="s">
        <v>510</v>
      </c>
      <c r="D232" s="299" t="s">
        <v>495</v>
      </c>
      <c r="E232" s="298" t="s">
        <v>491</v>
      </c>
      <c r="F232" s="305" t="str">
        <f t="shared" si="2"/>
        <v>CPES SANTO DOMINGO SAVIO</v>
      </c>
      <c r="G232" s="295" t="s">
        <v>460</v>
      </c>
      <c r="H232" s="296" t="str">
        <f t="shared" si="3"/>
        <v>HUESCA</v>
      </c>
      <c r="I232" s="296" t="str">
        <f t="shared" si="4"/>
        <v>MONZÓN</v>
      </c>
      <c r="J232" s="296" t="s">
        <v>460</v>
      </c>
    </row>
    <row r="233" spans="1:10" x14ac:dyDescent="0.25">
      <c r="A233" s="298">
        <v>22003252</v>
      </c>
      <c r="B233" s="298" t="s">
        <v>507</v>
      </c>
      <c r="C233" s="298" t="s">
        <v>510</v>
      </c>
      <c r="D233" s="299" t="s">
        <v>494</v>
      </c>
      <c r="E233" s="298" t="s">
        <v>489</v>
      </c>
      <c r="F233" s="305" t="str">
        <f t="shared" si="2"/>
        <v>CPEIP SANTA ANA</v>
      </c>
      <c r="G233" s="295" t="s">
        <v>460</v>
      </c>
      <c r="H233" s="296" t="str">
        <f t="shared" si="3"/>
        <v>HUESCA</v>
      </c>
      <c r="I233" s="296" t="str">
        <f t="shared" si="4"/>
        <v>MONZÓN</v>
      </c>
      <c r="J233" s="296" t="s">
        <v>460</v>
      </c>
    </row>
    <row r="234" spans="1:10" x14ac:dyDescent="0.25">
      <c r="A234" s="301">
        <v>22003860</v>
      </c>
      <c r="B234" s="301" t="s">
        <v>507</v>
      </c>
      <c r="C234" s="301" t="s">
        <v>511</v>
      </c>
      <c r="D234" s="299" t="s">
        <v>494</v>
      </c>
      <c r="E234" s="301" t="s">
        <v>489</v>
      </c>
      <c r="F234" s="305" t="str">
        <f t="shared" si="2"/>
        <v>CPEIP SANTA ANA</v>
      </c>
      <c r="G234" s="295" t="s">
        <v>460</v>
      </c>
      <c r="H234" s="296" t="str">
        <f t="shared" si="3"/>
        <v>HUESCA</v>
      </c>
      <c r="I234" s="296" t="str">
        <f t="shared" si="4"/>
        <v>SABIÑÁNIGO</v>
      </c>
      <c r="J234" s="296" t="s">
        <v>460</v>
      </c>
    </row>
    <row r="235" spans="1:10" x14ac:dyDescent="0.25">
      <c r="A235" s="297">
        <v>22004773</v>
      </c>
      <c r="B235" s="214" t="s">
        <v>507</v>
      </c>
      <c r="C235" s="214" t="s">
        <v>507</v>
      </c>
      <c r="D235" s="214" t="s">
        <v>334</v>
      </c>
      <c r="E235" s="214" t="s">
        <v>434</v>
      </c>
      <c r="F235" s="305" t="str">
        <f t="shared" si="2"/>
        <v>IES LUCAS MALLADA</v>
      </c>
      <c r="G235" s="295" t="s">
        <v>459</v>
      </c>
      <c r="H235" s="296" t="str">
        <f t="shared" si="3"/>
        <v>HUESCA</v>
      </c>
      <c r="I235" s="296" t="str">
        <f t="shared" si="4"/>
        <v>HUESCA</v>
      </c>
      <c r="J235" s="296" t="str">
        <f>VLOOKUP(A235,[1]Hoja1!$A$1:$G$85,7,FALSE)</f>
        <v>ITINERARIO A</v>
      </c>
    </row>
    <row r="236" spans="1:10" x14ac:dyDescent="0.25">
      <c r="A236" s="297">
        <v>22004888</v>
      </c>
      <c r="B236" s="214" t="s">
        <v>507</v>
      </c>
      <c r="C236" s="214" t="s">
        <v>509</v>
      </c>
      <c r="D236" s="214" t="s">
        <v>334</v>
      </c>
      <c r="E236" s="214" t="s">
        <v>435</v>
      </c>
      <c r="F236" s="305" t="str">
        <f t="shared" si="2"/>
        <v>IES BAJO CINCA</v>
      </c>
      <c r="G236" s="295" t="s">
        <v>459</v>
      </c>
      <c r="H236" s="296" t="str">
        <f t="shared" si="3"/>
        <v>HUESCA</v>
      </c>
      <c r="I236" s="296" t="str">
        <f t="shared" si="4"/>
        <v>FRAGA</v>
      </c>
      <c r="J236" s="296" t="str">
        <f>VLOOKUP(A236,[1]Hoja1!$A$1:$G$85,7,FALSE)</f>
        <v>ITINERARIO A</v>
      </c>
    </row>
    <row r="237" spans="1:10" x14ac:dyDescent="0.25">
      <c r="A237" s="297">
        <v>22005030</v>
      </c>
      <c r="B237" s="214" t="s">
        <v>507</v>
      </c>
      <c r="C237" s="214" t="s">
        <v>512</v>
      </c>
      <c r="D237" s="217" t="s">
        <v>334</v>
      </c>
      <c r="E237" s="214" t="s">
        <v>395</v>
      </c>
      <c r="F237" s="305" t="str">
        <f t="shared" si="2"/>
        <v>IES MONEGROS-GASPAR LAX</v>
      </c>
      <c r="G237" s="295" t="s">
        <v>460</v>
      </c>
      <c r="H237" s="296" t="str">
        <f t="shared" si="3"/>
        <v>HUESCA</v>
      </c>
      <c r="I237" s="296" t="str">
        <f t="shared" si="4"/>
        <v>SARIÑENA</v>
      </c>
      <c r="J237" s="296" t="str">
        <f>VLOOKUP(A237,[1]Hoja1!$A$1:$G$85,7,FALSE)</f>
        <v>ITINERARIO B</v>
      </c>
    </row>
    <row r="238" spans="1:10" x14ac:dyDescent="0.25">
      <c r="A238" s="297">
        <v>22006101</v>
      </c>
      <c r="B238" s="214" t="s">
        <v>507</v>
      </c>
      <c r="C238" s="214" t="s">
        <v>513</v>
      </c>
      <c r="D238" s="214" t="s">
        <v>334</v>
      </c>
      <c r="E238" s="214" t="s">
        <v>450</v>
      </c>
      <c r="F238" s="305" t="str">
        <f t="shared" si="2"/>
        <v>IES MONTES NEGROS</v>
      </c>
      <c r="G238" s="295" t="s">
        <v>460</v>
      </c>
      <c r="H238" s="296" t="str">
        <f t="shared" si="3"/>
        <v>HUESCA</v>
      </c>
      <c r="I238" s="296" t="str">
        <f t="shared" si="4"/>
        <v>GRAÑÉN</v>
      </c>
      <c r="J238" s="296" t="str">
        <f>VLOOKUP(A238,[1]Hoja1!$A$1:$G$85,7,FALSE)</f>
        <v>ITINERARIO B</v>
      </c>
    </row>
    <row r="239" spans="1:10" x14ac:dyDescent="0.25">
      <c r="A239" s="297">
        <v>44000121</v>
      </c>
      <c r="B239" s="214" t="s">
        <v>514</v>
      </c>
      <c r="C239" s="214" t="s">
        <v>515</v>
      </c>
      <c r="D239" s="214" t="s">
        <v>336</v>
      </c>
      <c r="E239" s="214" t="s">
        <v>423</v>
      </c>
      <c r="F239" s="305" t="str">
        <f t="shared" si="2"/>
        <v>CEIP ROMÁN GARCÍA</v>
      </c>
      <c r="G239" s="218" t="s">
        <v>460</v>
      </c>
      <c r="H239" s="296" t="str">
        <f t="shared" si="3"/>
        <v>TERUEL</v>
      </c>
      <c r="I239" s="296" t="str">
        <f t="shared" si="4"/>
        <v>ALBALATE DEL ARZOBISPO</v>
      </c>
      <c r="J239" s="296" t="str">
        <f>VLOOKUP(A239,[1]Hoja1!$A$1:$G$85,7,FALSE)</f>
        <v>ITINERARIO B</v>
      </c>
    </row>
    <row r="240" spans="1:10" x14ac:dyDescent="0.25">
      <c r="A240" s="298">
        <v>44000261</v>
      </c>
      <c r="B240" s="298" t="s">
        <v>514</v>
      </c>
      <c r="C240" s="298" t="s">
        <v>516</v>
      </c>
      <c r="D240" s="299" t="s">
        <v>493</v>
      </c>
      <c r="E240" s="298" t="s">
        <v>486</v>
      </c>
      <c r="F240" s="305" t="str">
        <f t="shared" si="2"/>
        <v>CPEIPS SAN VALERO</v>
      </c>
      <c r="G240" s="295" t="s">
        <v>460</v>
      </c>
      <c r="H240" s="296" t="str">
        <f t="shared" si="3"/>
        <v>TERUEL</v>
      </c>
      <c r="I240" s="296" t="str">
        <f t="shared" si="4"/>
        <v>ALCAÑIZ</v>
      </c>
      <c r="J240" s="296" t="s">
        <v>460</v>
      </c>
    </row>
    <row r="241" spans="1:10" x14ac:dyDescent="0.25">
      <c r="A241" s="298">
        <v>44000271</v>
      </c>
      <c r="B241" s="298" t="s">
        <v>514</v>
      </c>
      <c r="C241" s="298" t="s">
        <v>516</v>
      </c>
      <c r="D241" s="299" t="s">
        <v>493</v>
      </c>
      <c r="E241" s="298" t="s">
        <v>477</v>
      </c>
      <c r="F241" s="305" t="str">
        <f t="shared" si="2"/>
        <v>CPEIPS LA INMACULADA</v>
      </c>
      <c r="G241" s="295" t="s">
        <v>460</v>
      </c>
      <c r="H241" s="296" t="str">
        <f t="shared" si="3"/>
        <v>TERUEL</v>
      </c>
      <c r="I241" s="296" t="str">
        <f t="shared" si="4"/>
        <v>ALCAÑIZ</v>
      </c>
      <c r="J241" s="296" t="s">
        <v>460</v>
      </c>
    </row>
    <row r="242" spans="1:10" x14ac:dyDescent="0.25">
      <c r="A242" s="297">
        <v>44002541</v>
      </c>
      <c r="B242" s="215" t="s">
        <v>514</v>
      </c>
      <c r="C242" s="215" t="s">
        <v>517</v>
      </c>
      <c r="D242" s="215" t="s">
        <v>340</v>
      </c>
      <c r="E242" s="216" t="s">
        <v>377</v>
      </c>
      <c r="F242" s="305" t="str">
        <f t="shared" si="2"/>
        <v>CRA TERUEL UNO</v>
      </c>
      <c r="G242" s="295" t="s">
        <v>460</v>
      </c>
      <c r="H242" s="296" t="str">
        <f t="shared" si="3"/>
        <v>TERUEL</v>
      </c>
      <c r="I242" s="296" t="str">
        <f t="shared" si="4"/>
        <v>PERALES DEL ALFAMBRA</v>
      </c>
      <c r="J242" s="296" t="str">
        <f>VLOOKUP(A242,[1]Hoja1!$A$1:$G$85,7,FALSE)</f>
        <v>ITINERARIO B</v>
      </c>
    </row>
    <row r="243" spans="1:10" x14ac:dyDescent="0.25">
      <c r="A243" s="301">
        <v>44003171</v>
      </c>
      <c r="B243" s="301" t="s">
        <v>514</v>
      </c>
      <c r="C243" s="301" t="s">
        <v>514</v>
      </c>
      <c r="D243" s="299" t="s">
        <v>493</v>
      </c>
      <c r="E243" s="301" t="s">
        <v>480</v>
      </c>
      <c r="F243" s="305" t="str">
        <f t="shared" si="2"/>
        <v>CPEIPS LA PURÍSIMA Y SANTOS MÁRTIRES</v>
      </c>
      <c r="G243" s="295" t="s">
        <v>460</v>
      </c>
      <c r="H243" s="296" t="str">
        <f t="shared" si="3"/>
        <v>TERUEL</v>
      </c>
      <c r="I243" s="296" t="str">
        <f t="shared" si="4"/>
        <v>TERUEL</v>
      </c>
      <c r="J243" s="296" t="s">
        <v>460</v>
      </c>
    </row>
    <row r="244" spans="1:10" x14ac:dyDescent="0.25">
      <c r="A244" s="297">
        <v>44003211</v>
      </c>
      <c r="B244" s="214" t="s">
        <v>514</v>
      </c>
      <c r="C244" s="214" t="s">
        <v>514</v>
      </c>
      <c r="D244" s="214" t="s">
        <v>334</v>
      </c>
      <c r="E244" s="214" t="s">
        <v>442</v>
      </c>
      <c r="F244" s="305" t="str">
        <f t="shared" si="2"/>
        <v>IES SANTA EMERENCIANA</v>
      </c>
      <c r="G244" s="295" t="s">
        <v>460</v>
      </c>
      <c r="H244" s="296" t="str">
        <f t="shared" si="3"/>
        <v>TERUEL</v>
      </c>
      <c r="I244" s="296" t="str">
        <f t="shared" si="4"/>
        <v>TERUEL</v>
      </c>
      <c r="J244" s="296" t="str">
        <f>VLOOKUP(A244,[1]Hoja1!$A$1:$G$85,7,FALSE)</f>
        <v>ITINERARIO B</v>
      </c>
    </row>
    <row r="245" spans="1:10" x14ac:dyDescent="0.25">
      <c r="A245" s="297">
        <v>44003235</v>
      </c>
      <c r="B245" s="214" t="s">
        <v>514</v>
      </c>
      <c r="C245" s="214" t="s">
        <v>514</v>
      </c>
      <c r="D245" s="214" t="s">
        <v>334</v>
      </c>
      <c r="E245" s="214" t="s">
        <v>400</v>
      </c>
      <c r="F245" s="305" t="str">
        <f t="shared" si="2"/>
        <v>IES VEGA DEL TURIA</v>
      </c>
      <c r="G245" s="295" t="s">
        <v>460</v>
      </c>
      <c r="H245" s="296" t="str">
        <f t="shared" si="3"/>
        <v>TERUEL</v>
      </c>
      <c r="I245" s="296" t="str">
        <f t="shared" si="4"/>
        <v>TERUEL</v>
      </c>
      <c r="J245" s="296" t="str">
        <f>VLOOKUP(A245,[1]Hoja1!$A$1:$G$85,7,FALSE)</f>
        <v>ITINERARIO B</v>
      </c>
    </row>
    <row r="246" spans="1:10" x14ac:dyDescent="0.25">
      <c r="A246" s="297">
        <v>44004239</v>
      </c>
      <c r="B246" s="214" t="s">
        <v>514</v>
      </c>
      <c r="C246" s="214" t="s">
        <v>518</v>
      </c>
      <c r="D246" s="214" t="s">
        <v>334</v>
      </c>
      <c r="E246" s="214" t="s">
        <v>405</v>
      </c>
      <c r="F246" s="305" t="str">
        <f t="shared" si="2"/>
        <v>IES PEDRO LAÍN ENTRALGO</v>
      </c>
      <c r="G246" s="295" t="s">
        <v>460</v>
      </c>
      <c r="H246" s="296" t="str">
        <f t="shared" si="3"/>
        <v>TERUEL</v>
      </c>
      <c r="I246" s="296" t="str">
        <f t="shared" si="4"/>
        <v>HÍJAR</v>
      </c>
      <c r="J246" s="296" t="str">
        <f>VLOOKUP(A246,[1]Hoja1!$A$1:$G$85,7,FALSE)</f>
        <v>ITINERARIO B</v>
      </c>
    </row>
    <row r="247" spans="1:10" x14ac:dyDescent="0.25">
      <c r="A247" s="297">
        <v>44004495</v>
      </c>
      <c r="B247" s="214" t="s">
        <v>514</v>
      </c>
      <c r="C247" s="214" t="s">
        <v>519</v>
      </c>
      <c r="D247" s="217" t="s">
        <v>340</v>
      </c>
      <c r="E247" s="214" t="s">
        <v>393</v>
      </c>
      <c r="F247" s="305" t="str">
        <f t="shared" si="2"/>
        <v>CRA SIERRA DE ALBARRACÍN</v>
      </c>
      <c r="G247" s="295" t="s">
        <v>460</v>
      </c>
      <c r="H247" s="296" t="str">
        <f t="shared" si="3"/>
        <v>TERUEL</v>
      </c>
      <c r="I247" s="296" t="str">
        <f t="shared" si="4"/>
        <v>TRAMACASTILLA</v>
      </c>
      <c r="J247" s="296" t="str">
        <f>VLOOKUP(A247,[1]Hoja1!$A$1:$G$85,7,FALSE)</f>
        <v>ITINERARIO B</v>
      </c>
    </row>
    <row r="248" spans="1:10" x14ac:dyDescent="0.25">
      <c r="A248" s="297">
        <v>44004550</v>
      </c>
      <c r="B248" s="214" t="s">
        <v>514</v>
      </c>
      <c r="C248" s="214" t="s">
        <v>520</v>
      </c>
      <c r="D248" s="217" t="s">
        <v>334</v>
      </c>
      <c r="E248" s="214" t="s">
        <v>368</v>
      </c>
      <c r="F248" s="305" t="str">
        <f t="shared" si="2"/>
        <v>IES FERNANDO LÁZARO CARRETER</v>
      </c>
      <c r="G248" s="295" t="s">
        <v>459</v>
      </c>
      <c r="H248" s="296" t="str">
        <f t="shared" si="3"/>
        <v>TERUEL</v>
      </c>
      <c r="I248" s="296" t="str">
        <f t="shared" si="4"/>
        <v>UTRILLAS</v>
      </c>
      <c r="J248" s="296" t="str">
        <f>VLOOKUP(A248,[1]Hoja1!$A$1:$G$85,7,FALSE)</f>
        <v>ITINERARIO A</v>
      </c>
    </row>
    <row r="249" spans="1:10" x14ac:dyDescent="0.25">
      <c r="A249" s="297">
        <v>44004598</v>
      </c>
      <c r="B249" s="214" t="s">
        <v>514</v>
      </c>
      <c r="C249" s="214" t="s">
        <v>521</v>
      </c>
      <c r="D249" s="217" t="s">
        <v>334</v>
      </c>
      <c r="E249" s="214" t="s">
        <v>444</v>
      </c>
      <c r="F249" s="305" t="str">
        <f t="shared" si="2"/>
        <v>IES MATARRAÑA</v>
      </c>
      <c r="G249" s="295" t="s">
        <v>460</v>
      </c>
      <c r="H249" s="296" t="str">
        <f t="shared" si="3"/>
        <v>TERUEL</v>
      </c>
      <c r="I249" s="296" t="str">
        <f t="shared" si="4"/>
        <v>VALDERROBRES</v>
      </c>
      <c r="J249" s="296" t="str">
        <f>VLOOKUP(A249,[1]Hoja1!$A$1:$G$85,7,FALSE)</f>
        <v>ITINERARIO B</v>
      </c>
    </row>
    <row r="250" spans="1:10" x14ac:dyDescent="0.25">
      <c r="A250" s="297">
        <v>44004665</v>
      </c>
      <c r="B250" s="215" t="s">
        <v>514</v>
      </c>
      <c r="C250" s="215" t="s">
        <v>522</v>
      </c>
      <c r="D250" s="215" t="s">
        <v>334</v>
      </c>
      <c r="E250" s="216" t="s">
        <v>408</v>
      </c>
      <c r="F250" s="305" t="str">
        <f t="shared" si="2"/>
        <v>IES SALVADOR VICTORIA</v>
      </c>
      <c r="G250" s="304" t="s">
        <v>460</v>
      </c>
      <c r="H250" s="296" t="str">
        <f t="shared" si="3"/>
        <v>TERUEL</v>
      </c>
      <c r="I250" s="296" t="str">
        <f t="shared" si="4"/>
        <v>MONREAL DEL CAMPO</v>
      </c>
      <c r="J250" s="296" t="str">
        <f>VLOOKUP(A250,[1]Hoja1!$A$1:$G$85,7,FALSE)</f>
        <v>ITINERARIO B</v>
      </c>
    </row>
    <row r="251" spans="1:10" x14ac:dyDescent="0.25">
      <c r="A251">
        <v>44004707</v>
      </c>
      <c r="B251" s="214" t="s">
        <v>514</v>
      </c>
      <c r="C251" s="214" t="s">
        <v>523</v>
      </c>
      <c r="D251" s="214" t="s">
        <v>340</v>
      </c>
      <c r="E251" s="214" t="s">
        <v>341</v>
      </c>
      <c r="F251" s="305" t="str">
        <f t="shared" si="2"/>
        <v>CRA SOMONTANO-BAJO ARAGÓN</v>
      </c>
      <c r="G251" s="295" t="s">
        <v>460</v>
      </c>
      <c r="H251" s="296" t="str">
        <f t="shared" si="3"/>
        <v>TERUEL</v>
      </c>
      <c r="I251" s="296" t="str">
        <f t="shared" si="4"/>
        <v>MATA DE LOS OLMOS (LA)</v>
      </c>
      <c r="J251" s="296" t="str">
        <f>VLOOKUP(A251,[1]Hoja1!$A$1:$G$85,7,FALSE)</f>
        <v>ITINERARIO B</v>
      </c>
    </row>
    <row r="252" spans="1:10" x14ac:dyDescent="0.25">
      <c r="A252" s="478">
        <v>44005098</v>
      </c>
      <c r="B252" s="214" t="s">
        <v>514</v>
      </c>
      <c r="C252" s="214" t="s">
        <v>524</v>
      </c>
      <c r="D252" s="217" t="s">
        <v>334</v>
      </c>
      <c r="E252" s="214" t="s">
        <v>428</v>
      </c>
      <c r="F252" s="305" t="str">
        <f t="shared" si="2"/>
        <v>IES DAMIÁN FORMENT</v>
      </c>
      <c r="G252" s="218" t="s">
        <v>459</v>
      </c>
      <c r="H252" s="296" t="str">
        <f t="shared" si="3"/>
        <v>TERUEL</v>
      </c>
      <c r="I252" s="296" t="str">
        <f t="shared" si="4"/>
        <v>ALCORISA</v>
      </c>
      <c r="J252" s="296" t="str">
        <f>VLOOKUP(A252,[1]Hoja1!$A$1:$G$85,7,FALSE)</f>
        <v>ITINERARIO A</v>
      </c>
    </row>
    <row r="253" spans="1:10" x14ac:dyDescent="0.25">
      <c r="A253" s="296">
        <v>44005116</v>
      </c>
      <c r="B253" s="215" t="s">
        <v>514</v>
      </c>
      <c r="C253" s="215" t="s">
        <v>525</v>
      </c>
      <c r="D253" s="215" t="s">
        <v>334</v>
      </c>
      <c r="E253" s="216" t="s">
        <v>426</v>
      </c>
      <c r="F253" s="305" t="str">
        <f t="shared" si="2"/>
        <v>IES GÚDAR-JAVALAMBRE</v>
      </c>
      <c r="G253" s="308" t="s">
        <v>460</v>
      </c>
      <c r="H253" s="296" t="str">
        <f t="shared" si="3"/>
        <v>TERUEL</v>
      </c>
      <c r="I253" s="296" t="str">
        <f t="shared" si="4"/>
        <v>MORA DE RUBIELOS</v>
      </c>
      <c r="J253" s="296" t="str">
        <f>VLOOKUP(A253,[1]Hoja1!$A$1:$G$85,7,FALSE)</f>
        <v>ITINERARIO B</v>
      </c>
    </row>
    <row r="254" spans="1:10" x14ac:dyDescent="0.25">
      <c r="A254" s="296">
        <v>44005128</v>
      </c>
      <c r="B254" s="215" t="s">
        <v>514</v>
      </c>
      <c r="C254" s="215" t="s">
        <v>526</v>
      </c>
      <c r="D254" s="215" t="s">
        <v>334</v>
      </c>
      <c r="E254" s="216" t="s">
        <v>438</v>
      </c>
      <c r="F254" s="305" t="str">
        <f t="shared" si="2"/>
        <v>IES SIERRA PALOMERA</v>
      </c>
      <c r="G254" s="304" t="s">
        <v>460</v>
      </c>
      <c r="H254" s="296" t="str">
        <f t="shared" si="3"/>
        <v>TERUEL</v>
      </c>
      <c r="I254" s="296" t="str">
        <f t="shared" si="4"/>
        <v>CELLA</v>
      </c>
      <c r="J254" s="296" t="str">
        <f>VLOOKUP(A254,[1]Hoja1!$A$1:$G$85,7,FALSE)</f>
        <v>ITINERARIO B</v>
      </c>
    </row>
    <row r="255" spans="1:10" x14ac:dyDescent="0.25">
      <c r="A255" s="296">
        <v>44005177</v>
      </c>
      <c r="B255" s="214" t="s">
        <v>514</v>
      </c>
      <c r="C255" s="214" t="s">
        <v>516</v>
      </c>
      <c r="D255" s="214" t="s">
        <v>334</v>
      </c>
      <c r="E255" s="214" t="s">
        <v>441</v>
      </c>
      <c r="F255" s="305" t="str">
        <f t="shared" si="2"/>
        <v>IES BAJO ARAGÓN</v>
      </c>
      <c r="G255" s="218" t="s">
        <v>460</v>
      </c>
      <c r="H255" s="296" t="str">
        <f t="shared" si="3"/>
        <v>TERUEL</v>
      </c>
      <c r="I255" s="296" t="str">
        <f t="shared" si="4"/>
        <v>ALCAÑIZ</v>
      </c>
      <c r="J255" s="296" t="str">
        <f>VLOOKUP(A255,[1]Hoja1!$A$1:$G$85,7,FALSE)</f>
        <v>ITINERARIO B</v>
      </c>
    </row>
    <row r="256" spans="1:10" x14ac:dyDescent="0.25">
      <c r="A256" s="296">
        <v>50000369</v>
      </c>
      <c r="B256" s="214" t="s">
        <v>527</v>
      </c>
      <c r="C256" s="214" t="s">
        <v>528</v>
      </c>
      <c r="D256" s="217" t="s">
        <v>336</v>
      </c>
      <c r="E256" s="214" t="s">
        <v>343</v>
      </c>
      <c r="F256" s="305" t="str">
        <f t="shared" si="2"/>
        <v>CEIP SIERRA DE ALGAIRÉN</v>
      </c>
      <c r="G256" s="295" t="s">
        <v>460</v>
      </c>
      <c r="H256" s="296" t="str">
        <f t="shared" si="3"/>
        <v>ZARAGOZA</v>
      </c>
      <c r="I256" s="296" t="str">
        <f t="shared" si="4"/>
        <v>ALMONACID DE LA SIERRA</v>
      </c>
      <c r="J256" s="296" t="str">
        <f>VLOOKUP(A256,[1]Hoja1!$A$1:$G$85,7,FALSE)</f>
        <v>ITINERARIO B</v>
      </c>
    </row>
    <row r="257" spans="1:10" x14ac:dyDescent="0.25">
      <c r="A257" s="307">
        <v>50000862</v>
      </c>
      <c r="B257" s="298" t="s">
        <v>527</v>
      </c>
      <c r="C257" s="298" t="s">
        <v>529</v>
      </c>
      <c r="D257" s="299" t="s">
        <v>493</v>
      </c>
      <c r="E257" s="298" t="s">
        <v>489</v>
      </c>
      <c r="F257" s="305" t="str">
        <f t="shared" si="2"/>
        <v>CPEIPS SANTA ANA</v>
      </c>
      <c r="G257" s="295" t="s">
        <v>460</v>
      </c>
      <c r="H257" s="296" t="str">
        <f t="shared" si="3"/>
        <v>ZARAGOZA</v>
      </c>
      <c r="I257" s="296" t="str">
        <f t="shared" si="4"/>
        <v>BORJA</v>
      </c>
      <c r="J257" s="296" t="s">
        <v>460</v>
      </c>
    </row>
    <row r="258" spans="1:10" x14ac:dyDescent="0.25">
      <c r="A258" s="478">
        <v>50001088</v>
      </c>
      <c r="B258" s="215" t="s">
        <v>527</v>
      </c>
      <c r="C258" s="215" t="s">
        <v>530</v>
      </c>
      <c r="D258" s="215" t="s">
        <v>336</v>
      </c>
      <c r="E258" s="216" t="s">
        <v>370</v>
      </c>
      <c r="F258" s="305" t="str">
        <f t="shared" si="2"/>
        <v>CEIP SALVADOR MINGUIJÓN</v>
      </c>
      <c r="G258" s="478" t="s">
        <v>460</v>
      </c>
      <c r="H258" s="296" t="str">
        <f t="shared" si="3"/>
        <v>ZARAGOZA</v>
      </c>
      <c r="I258" s="296" t="str">
        <f t="shared" si="4"/>
        <v>CALATAYUD</v>
      </c>
      <c r="J258" s="296" t="str">
        <f>VLOOKUP(A258,[1]Hoja1!$A$1:$G$85,7,FALSE)</f>
        <v>ITINERARIO B</v>
      </c>
    </row>
    <row r="259" spans="1:10" x14ac:dyDescent="0.25">
      <c r="A259" s="478">
        <v>50001167</v>
      </c>
      <c r="B259" s="214" t="s">
        <v>527</v>
      </c>
      <c r="C259" s="214" t="s">
        <v>530</v>
      </c>
      <c r="D259" s="217" t="s">
        <v>334</v>
      </c>
      <c r="E259" s="214" t="s">
        <v>396</v>
      </c>
      <c r="F259" s="305" t="str">
        <f t="shared" ref="F259:F290" si="5">CONCATENATE(D259," ",E259)</f>
        <v>IES LEONARDO DE CHABACIER</v>
      </c>
      <c r="G259" s="218" t="s">
        <v>459</v>
      </c>
      <c r="H259" s="296" t="str">
        <f t="shared" ref="H259:H290" si="6">UPPER(B259)</f>
        <v>ZARAGOZA</v>
      </c>
      <c r="I259" s="296" t="str">
        <f t="shared" ref="I259:I290" si="7">UPPER(C259)</f>
        <v>CALATAYUD</v>
      </c>
      <c r="J259" s="296" t="str">
        <f>VLOOKUP(A259,[1]Hoja1!$A$1:$G$85,7,FALSE)</f>
        <v>ITINERARIO A</v>
      </c>
    </row>
    <row r="260" spans="1:10" x14ac:dyDescent="0.25">
      <c r="A260" s="478">
        <v>50001350</v>
      </c>
      <c r="B260" s="214" t="s">
        <v>527</v>
      </c>
      <c r="C260" s="214" t="s">
        <v>531</v>
      </c>
      <c r="D260" s="217" t="s">
        <v>336</v>
      </c>
      <c r="E260" s="214" t="s">
        <v>363</v>
      </c>
      <c r="F260" s="305" t="str">
        <f t="shared" si="5"/>
        <v>CEIP COMPROMISO DE CASPE</v>
      </c>
      <c r="G260" s="218" t="s">
        <v>460</v>
      </c>
      <c r="H260" s="296" t="str">
        <f t="shared" si="6"/>
        <v>ZARAGOZA</v>
      </c>
      <c r="I260" s="296" t="str">
        <f t="shared" si="7"/>
        <v>CASPE</v>
      </c>
      <c r="J260" s="296" t="str">
        <f>VLOOKUP(A260,[1]Hoja1!$A$1:$G$85,7,FALSE)</f>
        <v>ITINERARIO B</v>
      </c>
    </row>
    <row r="261" spans="1:10" x14ac:dyDescent="0.25">
      <c r="A261" s="306">
        <v>50001362</v>
      </c>
      <c r="B261" s="301" t="s">
        <v>527</v>
      </c>
      <c r="C261" s="301" t="s">
        <v>531</v>
      </c>
      <c r="D261" s="299" t="s">
        <v>493</v>
      </c>
      <c r="E261" s="301" t="s">
        <v>489</v>
      </c>
      <c r="F261" s="305" t="str">
        <f t="shared" si="5"/>
        <v>CPEIPS SANTA ANA</v>
      </c>
      <c r="G261" s="295" t="s">
        <v>460</v>
      </c>
      <c r="H261" s="296" t="str">
        <f t="shared" si="6"/>
        <v>ZARAGOZA</v>
      </c>
      <c r="I261" s="296" t="str">
        <f t="shared" si="7"/>
        <v>CASPE</v>
      </c>
      <c r="J261" s="296" t="s">
        <v>460</v>
      </c>
    </row>
    <row r="262" spans="1:10" x14ac:dyDescent="0.25">
      <c r="A262" s="478">
        <v>50002007</v>
      </c>
      <c r="B262" s="214" t="s">
        <v>527</v>
      </c>
      <c r="C262" s="214" t="s">
        <v>532</v>
      </c>
      <c r="D262" s="217" t="s">
        <v>336</v>
      </c>
      <c r="E262" s="214" t="s">
        <v>505</v>
      </c>
      <c r="F262" s="305" t="str">
        <f t="shared" si="5"/>
        <v>CEIP MARIANO GASPAR REMIRO</v>
      </c>
      <c r="G262" s="218" t="s">
        <v>460</v>
      </c>
      <c r="H262" s="296" t="str">
        <f t="shared" si="6"/>
        <v>ZARAGOZA</v>
      </c>
      <c r="I262" s="296" t="str">
        <f t="shared" si="7"/>
        <v>ÉPILA</v>
      </c>
      <c r="J262" s="296" t="str">
        <f>VLOOKUP(A262,[1]Hoja1!$A$1:$G$85,7,FALSE)</f>
        <v>ITINERARIO B</v>
      </c>
    </row>
    <row r="263" spans="1:10" x14ac:dyDescent="0.25">
      <c r="A263" s="478">
        <v>50002032</v>
      </c>
      <c r="B263" s="214" t="s">
        <v>527</v>
      </c>
      <c r="C263" s="214" t="s">
        <v>533</v>
      </c>
      <c r="D263" s="217" t="s">
        <v>336</v>
      </c>
      <c r="E263" s="214" t="s">
        <v>402</v>
      </c>
      <c r="F263" s="305" t="str">
        <f t="shared" si="5"/>
        <v>CEIP SAN JAVIER</v>
      </c>
      <c r="G263" s="295" t="s">
        <v>460</v>
      </c>
      <c r="H263" s="296" t="str">
        <f t="shared" si="6"/>
        <v>ZARAGOZA</v>
      </c>
      <c r="I263" s="296" t="str">
        <f t="shared" si="7"/>
        <v>ESCATRÓN</v>
      </c>
      <c r="J263" s="296" t="str">
        <f>VLOOKUP(A263,[1]Hoja1!$A$1:$G$85,7,FALSE)</f>
        <v>ITINERARIO B</v>
      </c>
    </row>
    <row r="264" spans="1:10" x14ac:dyDescent="0.25">
      <c r="A264" s="296">
        <v>50002329</v>
      </c>
      <c r="B264" s="214" t="s">
        <v>527</v>
      </c>
      <c r="C264" s="214" t="s">
        <v>534</v>
      </c>
      <c r="D264" s="214" t="s">
        <v>446</v>
      </c>
      <c r="E264" s="214" t="s">
        <v>447</v>
      </c>
      <c r="F264" s="305" t="str">
        <f t="shared" si="5"/>
        <v>CPI MARÍA DOMÍNGUEZ</v>
      </c>
      <c r="G264" s="295" t="s">
        <v>460</v>
      </c>
      <c r="H264" s="296" t="str">
        <f t="shared" si="6"/>
        <v>ZARAGOZA</v>
      </c>
      <c r="I264" s="296" t="str">
        <f t="shared" si="7"/>
        <v>GALLUR</v>
      </c>
      <c r="J264" s="296" t="str">
        <f>VLOOKUP(A264,[1]Hoja1!$A$1:$G$85,7,FALSE)</f>
        <v>ITINERARIO B</v>
      </c>
    </row>
    <row r="265" spans="1:10" x14ac:dyDescent="0.25">
      <c r="A265" s="478">
        <v>50002433</v>
      </c>
      <c r="B265" s="214" t="s">
        <v>527</v>
      </c>
      <c r="C265" s="214" t="s">
        <v>535</v>
      </c>
      <c r="D265" s="217" t="s">
        <v>336</v>
      </c>
      <c r="E265" s="214" t="s">
        <v>457</v>
      </c>
      <c r="F265" s="305" t="str">
        <f t="shared" si="5"/>
        <v>CEIP SAN JORGE</v>
      </c>
      <c r="G265" s="218" t="s">
        <v>460</v>
      </c>
      <c r="H265" s="296" t="str">
        <f t="shared" si="6"/>
        <v>ZARAGOZA</v>
      </c>
      <c r="I265" s="296" t="str">
        <f t="shared" si="7"/>
        <v>HERRERA DE LOS NAVARROS</v>
      </c>
      <c r="J265" s="296" t="str">
        <f>VLOOKUP(A265,[1]Hoja1!$A$1:$G$85,7,FALSE)</f>
        <v>ITINERARIO B</v>
      </c>
    </row>
    <row r="266" spans="1:10" x14ac:dyDescent="0.25">
      <c r="A266" s="478">
        <v>50004077</v>
      </c>
      <c r="B266" s="215" t="s">
        <v>527</v>
      </c>
      <c r="C266" s="215" t="s">
        <v>536</v>
      </c>
      <c r="D266" s="216" t="s">
        <v>336</v>
      </c>
      <c r="E266" s="216" t="s">
        <v>398</v>
      </c>
      <c r="F266" s="305" t="str">
        <f t="shared" si="5"/>
        <v>CEIP MAESTRO MONREAL</v>
      </c>
      <c r="G266" s="308" t="s">
        <v>459</v>
      </c>
      <c r="H266" s="296" t="str">
        <f t="shared" si="6"/>
        <v>ZARAGOZA</v>
      </c>
      <c r="I266" s="296" t="str">
        <f t="shared" si="7"/>
        <v>RICLA</v>
      </c>
      <c r="J266" s="296" t="str">
        <f>VLOOKUP(A266,[1]Hoja1!$A$1:$G$85,7,FALSE)</f>
        <v>ITINERARIO A</v>
      </c>
    </row>
    <row r="267" spans="1:10" x14ac:dyDescent="0.25">
      <c r="A267" s="306">
        <v>50004570</v>
      </c>
      <c r="B267" s="301" t="s">
        <v>527</v>
      </c>
      <c r="C267" s="301" t="s">
        <v>537</v>
      </c>
      <c r="D267" s="299" t="s">
        <v>493</v>
      </c>
      <c r="E267" s="301" t="s">
        <v>484</v>
      </c>
      <c r="F267" s="305" t="str">
        <f t="shared" si="5"/>
        <v>CPEIPS SAGRADA FAMILIA</v>
      </c>
      <c r="G267" s="295" t="s">
        <v>460</v>
      </c>
      <c r="H267" s="296" t="str">
        <f t="shared" si="6"/>
        <v>ZARAGOZA</v>
      </c>
      <c r="I267" s="296" t="str">
        <f t="shared" si="7"/>
        <v>TARAZONA</v>
      </c>
      <c r="J267" s="296" t="s">
        <v>460</v>
      </c>
    </row>
    <row r="268" spans="1:10" x14ac:dyDescent="0.25">
      <c r="A268" s="478">
        <v>50005902</v>
      </c>
      <c r="B268" s="215" t="s">
        <v>527</v>
      </c>
      <c r="C268" s="215" t="s">
        <v>527</v>
      </c>
      <c r="D268" s="216" t="s">
        <v>336</v>
      </c>
      <c r="E268" s="216" t="s">
        <v>345</v>
      </c>
      <c r="F268" s="305" t="str">
        <f t="shared" si="5"/>
        <v>CEIP ANDRÉS MANJÓN</v>
      </c>
      <c r="G268" s="478" t="s">
        <v>460</v>
      </c>
      <c r="H268" s="296" t="str">
        <f t="shared" si="6"/>
        <v>ZARAGOZA</v>
      </c>
      <c r="I268" s="296" t="str">
        <f t="shared" si="7"/>
        <v>ZARAGOZA</v>
      </c>
      <c r="J268" s="296" t="str">
        <f>VLOOKUP(A268,[1]Hoja1!$A$1:$G$85,7,FALSE)</f>
        <v>ITINERARIO B</v>
      </c>
    </row>
    <row r="269" spans="1:10" x14ac:dyDescent="0.25">
      <c r="A269" s="478">
        <v>50005914</v>
      </c>
      <c r="B269" s="214" t="s">
        <v>527</v>
      </c>
      <c r="C269" s="214" t="s">
        <v>527</v>
      </c>
      <c r="D269" s="217" t="s">
        <v>336</v>
      </c>
      <c r="E269" s="214" t="s">
        <v>452</v>
      </c>
      <c r="F269" s="305" t="str">
        <f t="shared" si="5"/>
        <v>CEIP RECARTE Y ORNAT</v>
      </c>
      <c r="G269" s="295" t="s">
        <v>459</v>
      </c>
      <c r="H269" s="296" t="str">
        <f t="shared" si="6"/>
        <v>ZARAGOZA</v>
      </c>
      <c r="I269" s="296" t="str">
        <f t="shared" si="7"/>
        <v>ZARAGOZA</v>
      </c>
      <c r="J269" s="296" t="str">
        <f>VLOOKUP(A269,[1]Hoja1!$A$1:$G$85,7,FALSE)</f>
        <v>ITINERARIO A</v>
      </c>
    </row>
    <row r="270" spans="1:10" x14ac:dyDescent="0.25">
      <c r="A270" s="478">
        <v>50005951</v>
      </c>
      <c r="B270" s="215" t="s">
        <v>527</v>
      </c>
      <c r="C270" s="215" t="s">
        <v>527</v>
      </c>
      <c r="D270" s="216" t="s">
        <v>336</v>
      </c>
      <c r="E270" s="216" t="s">
        <v>416</v>
      </c>
      <c r="F270" s="305" t="str">
        <f t="shared" si="5"/>
        <v>CEIP DOMINGO MIRAL</v>
      </c>
      <c r="G270" s="308" t="s">
        <v>459</v>
      </c>
      <c r="H270" s="296" t="str">
        <f t="shared" si="6"/>
        <v>ZARAGOZA</v>
      </c>
      <c r="I270" s="296" t="str">
        <f t="shared" si="7"/>
        <v>ZARAGOZA</v>
      </c>
      <c r="J270" s="296" t="str">
        <f>VLOOKUP(A270,[1]Hoja1!$A$1:$G$85,7,FALSE)</f>
        <v>ITINERARIO A</v>
      </c>
    </row>
    <row r="271" spans="1:10" x14ac:dyDescent="0.25">
      <c r="A271" s="478">
        <v>50005963</v>
      </c>
      <c r="B271" s="215" t="s">
        <v>527</v>
      </c>
      <c r="C271" s="215" t="s">
        <v>527</v>
      </c>
      <c r="D271" s="216" t="s">
        <v>336</v>
      </c>
      <c r="E271" s="216" t="s">
        <v>337</v>
      </c>
      <c r="F271" s="305" t="str">
        <f t="shared" si="5"/>
        <v>CEIP FERNANDO EL CATÓLICO</v>
      </c>
      <c r="G271" s="308" t="s">
        <v>459</v>
      </c>
      <c r="H271" s="296" t="str">
        <f t="shared" si="6"/>
        <v>ZARAGOZA</v>
      </c>
      <c r="I271" s="296" t="str">
        <f t="shared" si="7"/>
        <v>ZARAGOZA</v>
      </c>
      <c r="J271" s="296" t="str">
        <f>VLOOKUP(A271,[1]Hoja1!$A$1:$G$85,7,FALSE)</f>
        <v>ITINERARIO A</v>
      </c>
    </row>
    <row r="272" spans="1:10" x14ac:dyDescent="0.25">
      <c r="A272" s="478">
        <v>50006013</v>
      </c>
      <c r="B272" s="214" t="s">
        <v>527</v>
      </c>
      <c r="C272" s="214" t="s">
        <v>527</v>
      </c>
      <c r="D272" s="214" t="s">
        <v>336</v>
      </c>
      <c r="E272" s="214" t="s">
        <v>424</v>
      </c>
      <c r="F272" s="305" t="str">
        <f t="shared" si="5"/>
        <v>CEIP JOAQUÍN COSTA</v>
      </c>
      <c r="G272" s="218" t="s">
        <v>460</v>
      </c>
      <c r="H272" s="296" t="str">
        <f t="shared" si="6"/>
        <v>ZARAGOZA</v>
      </c>
      <c r="I272" s="296" t="str">
        <f t="shared" si="7"/>
        <v>ZARAGOZA</v>
      </c>
      <c r="J272" s="296" t="str">
        <f>VLOOKUP(A272,[1]Hoja1!$A$1:$G$85,7,FALSE)</f>
        <v>ITINERARIO B</v>
      </c>
    </row>
    <row r="273" spans="1:10" x14ac:dyDescent="0.25">
      <c r="A273" s="478">
        <v>50006049</v>
      </c>
      <c r="B273" s="214" t="s">
        <v>527</v>
      </c>
      <c r="C273" s="214" t="s">
        <v>527</v>
      </c>
      <c r="D273" s="214" t="s">
        <v>336</v>
      </c>
      <c r="E273" s="214" t="s">
        <v>359</v>
      </c>
      <c r="F273" s="305" t="str">
        <f t="shared" si="5"/>
        <v>CEIP JULIÁN SANZ IBÁÑEZ</v>
      </c>
      <c r="G273" s="295" t="s">
        <v>459</v>
      </c>
      <c r="H273" s="296" t="str">
        <f t="shared" si="6"/>
        <v>ZARAGOZA</v>
      </c>
      <c r="I273" s="296" t="str">
        <f t="shared" si="7"/>
        <v>ZARAGOZA</v>
      </c>
      <c r="J273" s="296" t="str">
        <f>VLOOKUP(A273,[1]Hoja1!$A$1:$G$85,7,FALSE)</f>
        <v>ITINERARIO A</v>
      </c>
    </row>
    <row r="274" spans="1:10" x14ac:dyDescent="0.25">
      <c r="A274" s="478">
        <v>50006050</v>
      </c>
      <c r="B274" s="214" t="s">
        <v>527</v>
      </c>
      <c r="C274" s="214" t="s">
        <v>527</v>
      </c>
      <c r="D274" s="214" t="s">
        <v>336</v>
      </c>
      <c r="E274" s="214" t="s">
        <v>365</v>
      </c>
      <c r="F274" s="305" t="str">
        <f t="shared" si="5"/>
        <v>CEIP LUIS VIVES</v>
      </c>
      <c r="G274" s="295" t="s">
        <v>460</v>
      </c>
      <c r="H274" s="296" t="str">
        <f t="shared" si="6"/>
        <v>ZARAGOZA</v>
      </c>
      <c r="I274" s="296" t="str">
        <f t="shared" si="7"/>
        <v>ZARAGOZA</v>
      </c>
      <c r="J274" s="296" t="str">
        <f>VLOOKUP(A274,[1]Hoja1!$A$1:$G$85,7,FALSE)</f>
        <v>ITINERARIO B</v>
      </c>
    </row>
    <row r="275" spans="1:10" x14ac:dyDescent="0.25">
      <c r="A275" s="478">
        <v>50006074</v>
      </c>
      <c r="B275" s="214" t="s">
        <v>527</v>
      </c>
      <c r="C275" s="214" t="s">
        <v>527</v>
      </c>
      <c r="D275" s="217" t="s">
        <v>336</v>
      </c>
      <c r="E275" s="214" t="s">
        <v>420</v>
      </c>
      <c r="F275" s="305" t="str">
        <f t="shared" si="5"/>
        <v>CEIP MARCOS FRECHÍN</v>
      </c>
      <c r="G275" s="218" t="s">
        <v>460</v>
      </c>
      <c r="H275" s="296" t="str">
        <f t="shared" si="6"/>
        <v>ZARAGOZA</v>
      </c>
      <c r="I275" s="296" t="str">
        <f t="shared" si="7"/>
        <v>ZARAGOZA</v>
      </c>
      <c r="J275" s="296" t="str">
        <f>VLOOKUP(A275,[1]Hoja1!$A$1:$G$85,7,FALSE)</f>
        <v>ITINERARIO B</v>
      </c>
    </row>
    <row r="276" spans="1:10" x14ac:dyDescent="0.25">
      <c r="A276" s="478">
        <v>50006128</v>
      </c>
      <c r="B276" s="214" t="s">
        <v>527</v>
      </c>
      <c r="C276" s="214" t="s">
        <v>527</v>
      </c>
      <c r="D276" s="217" t="s">
        <v>336</v>
      </c>
      <c r="E276" s="214" t="s">
        <v>358</v>
      </c>
      <c r="F276" s="305" t="str">
        <f t="shared" si="5"/>
        <v>CEIP SAN BRAULIO</v>
      </c>
      <c r="G276" s="295" t="s">
        <v>460</v>
      </c>
      <c r="H276" s="296" t="str">
        <f t="shared" si="6"/>
        <v>ZARAGOZA</v>
      </c>
      <c r="I276" s="296" t="str">
        <f t="shared" si="7"/>
        <v>ZARAGOZA</v>
      </c>
      <c r="J276" s="296" t="str">
        <f>VLOOKUP(A276,[1]Hoja1!$A$1:$G$85,7,FALSE)</f>
        <v>ITINERARIO B</v>
      </c>
    </row>
    <row r="277" spans="1:10" x14ac:dyDescent="0.25">
      <c r="A277" s="296">
        <v>50006141</v>
      </c>
      <c r="B277" s="214" t="s">
        <v>527</v>
      </c>
      <c r="C277" s="214" t="s">
        <v>527</v>
      </c>
      <c r="D277" s="217" t="s">
        <v>336</v>
      </c>
      <c r="E277" s="214" t="s">
        <v>346</v>
      </c>
      <c r="F277" s="305" t="str">
        <f t="shared" si="5"/>
        <v>CEIP SANTO DOMINGO</v>
      </c>
      <c r="G277" s="295" t="s">
        <v>460</v>
      </c>
      <c r="H277" s="296" t="str">
        <f t="shared" si="6"/>
        <v>ZARAGOZA</v>
      </c>
      <c r="I277" s="296" t="str">
        <f t="shared" si="7"/>
        <v>ZARAGOZA</v>
      </c>
      <c r="J277" s="296" t="str">
        <f>VLOOKUP(A277,[1]Hoja1!$A$1:$G$85,7,FALSE)</f>
        <v>ITINERARIO B</v>
      </c>
    </row>
    <row r="278" spans="1:10" x14ac:dyDescent="0.25">
      <c r="A278" s="296">
        <v>50006153</v>
      </c>
      <c r="B278" s="214" t="s">
        <v>527</v>
      </c>
      <c r="C278" s="214" t="s">
        <v>527</v>
      </c>
      <c r="D278" s="214" t="s">
        <v>336</v>
      </c>
      <c r="E278" s="214" t="s">
        <v>378</v>
      </c>
      <c r="F278" s="305" t="str">
        <f t="shared" si="5"/>
        <v>CEIP SAN JOSÉ DE CALASANZ</v>
      </c>
      <c r="G278" s="295" t="s">
        <v>460</v>
      </c>
      <c r="H278" s="296" t="str">
        <f t="shared" si="6"/>
        <v>ZARAGOZA</v>
      </c>
      <c r="I278" s="296" t="str">
        <f t="shared" si="7"/>
        <v>ZARAGOZA</v>
      </c>
      <c r="J278" s="296" t="str">
        <f>VLOOKUP(A278,[1]Hoja1!$A$1:$G$85,7,FALSE)</f>
        <v>ITINERARIO B</v>
      </c>
    </row>
    <row r="279" spans="1:10" x14ac:dyDescent="0.25">
      <c r="A279" s="478">
        <v>50006207</v>
      </c>
      <c r="B279" s="215" t="s">
        <v>527</v>
      </c>
      <c r="C279" s="215" t="s">
        <v>527</v>
      </c>
      <c r="D279" s="215" t="s">
        <v>336</v>
      </c>
      <c r="E279" s="216" t="s">
        <v>415</v>
      </c>
      <c r="F279" s="305" t="str">
        <f t="shared" si="5"/>
        <v>CEIP CALIXTO ARIÑO-HILARIO VAL</v>
      </c>
      <c r="G279" s="308" t="s">
        <v>460</v>
      </c>
      <c r="H279" s="296" t="str">
        <f t="shared" si="6"/>
        <v>ZARAGOZA</v>
      </c>
      <c r="I279" s="296" t="str">
        <f t="shared" si="7"/>
        <v>ZARAGOZA</v>
      </c>
      <c r="J279" s="296" t="str">
        <f>VLOOKUP(A279,[1]Hoja1!$A$1:$G$85,7,FALSE)</f>
        <v>ITINERARIO B</v>
      </c>
    </row>
    <row r="280" spans="1:10" x14ac:dyDescent="0.25">
      <c r="A280" s="478">
        <v>50006219</v>
      </c>
      <c r="B280" s="215" t="s">
        <v>527</v>
      </c>
      <c r="C280" s="215" t="s">
        <v>527</v>
      </c>
      <c r="D280" s="215" t="s">
        <v>336</v>
      </c>
      <c r="E280" s="216" t="s">
        <v>360</v>
      </c>
      <c r="F280" s="305" t="str">
        <f t="shared" si="5"/>
        <v>CEIP EMILIO MORENO CALVETE</v>
      </c>
      <c r="G280" s="308" t="s">
        <v>460</v>
      </c>
      <c r="H280" s="296" t="str">
        <f t="shared" si="6"/>
        <v>ZARAGOZA</v>
      </c>
      <c r="I280" s="296" t="str">
        <f t="shared" si="7"/>
        <v>ZARAGOZA</v>
      </c>
      <c r="J280" s="296" t="str">
        <f>VLOOKUP(A280,[1]Hoja1!$A$1:$G$85,7,FALSE)</f>
        <v>ITINERARIO B</v>
      </c>
    </row>
    <row r="281" spans="1:10" x14ac:dyDescent="0.25">
      <c r="A281" s="296">
        <v>50006414</v>
      </c>
      <c r="B281" s="214" t="s">
        <v>527</v>
      </c>
      <c r="C281" s="214" t="s">
        <v>527</v>
      </c>
      <c r="D281" s="214" t="s">
        <v>334</v>
      </c>
      <c r="E281" s="214" t="s">
        <v>455</v>
      </c>
      <c r="F281" s="305" t="str">
        <f t="shared" si="5"/>
        <v>IES VIRGEN DEL PILAR</v>
      </c>
      <c r="G281" s="295" t="s">
        <v>460</v>
      </c>
      <c r="H281" s="296" t="str">
        <f t="shared" si="6"/>
        <v>ZARAGOZA</v>
      </c>
      <c r="I281" s="296" t="str">
        <f t="shared" si="7"/>
        <v>ZARAGOZA</v>
      </c>
      <c r="J281" s="296" t="str">
        <f>VLOOKUP(A281,[1]Hoja1!$A$1:$G$85,7,FALSE)</f>
        <v>ITINERARIO B</v>
      </c>
    </row>
    <row r="282" spans="1:10" x14ac:dyDescent="0.25">
      <c r="A282" s="306">
        <v>50006463</v>
      </c>
      <c r="B282" s="301" t="s">
        <v>527</v>
      </c>
      <c r="C282" s="301" t="s">
        <v>527</v>
      </c>
      <c r="D282" s="299" t="s">
        <v>493</v>
      </c>
      <c r="E282" s="301" t="s">
        <v>476</v>
      </c>
      <c r="F282" s="305" t="str">
        <f t="shared" si="5"/>
        <v>CPEIPS LA ANUNCIATA</v>
      </c>
      <c r="G282" s="295" t="s">
        <v>460</v>
      </c>
      <c r="H282" s="296" t="str">
        <f t="shared" si="6"/>
        <v>ZARAGOZA</v>
      </c>
      <c r="I282" s="296" t="str">
        <f t="shared" si="7"/>
        <v>ZARAGOZA</v>
      </c>
      <c r="J282" s="296" t="s">
        <v>460</v>
      </c>
    </row>
    <row r="283" spans="1:10" x14ac:dyDescent="0.25">
      <c r="A283" s="306">
        <v>50006542</v>
      </c>
      <c r="B283" s="301" t="s">
        <v>527</v>
      </c>
      <c r="C283" s="301" t="s">
        <v>527</v>
      </c>
      <c r="D283" s="299" t="s">
        <v>493</v>
      </c>
      <c r="E283" s="301" t="s">
        <v>472</v>
      </c>
      <c r="F283" s="305" t="str">
        <f t="shared" si="5"/>
        <v>CPEIPS CALASANCIO</v>
      </c>
      <c r="G283" s="295" t="s">
        <v>460</v>
      </c>
      <c r="H283" s="296" t="str">
        <f t="shared" si="6"/>
        <v>ZARAGOZA</v>
      </c>
      <c r="I283" s="296" t="str">
        <f t="shared" si="7"/>
        <v>ZARAGOZA</v>
      </c>
      <c r="J283" s="296" t="s">
        <v>460</v>
      </c>
    </row>
    <row r="284" spans="1:10" x14ac:dyDescent="0.25">
      <c r="A284" s="307">
        <v>50006578</v>
      </c>
      <c r="B284" s="298" t="s">
        <v>527</v>
      </c>
      <c r="C284" s="298" t="s">
        <v>527</v>
      </c>
      <c r="D284" s="299" t="s">
        <v>493</v>
      </c>
      <c r="E284" s="298" t="s">
        <v>473</v>
      </c>
      <c r="F284" s="305" t="str">
        <f t="shared" si="5"/>
        <v>CPEIPS CANTÍN Y GAMBOA</v>
      </c>
      <c r="G284" s="295" t="s">
        <v>460</v>
      </c>
      <c r="H284" s="296" t="str">
        <f t="shared" si="6"/>
        <v>ZARAGOZA</v>
      </c>
      <c r="I284" s="296" t="str">
        <f t="shared" si="7"/>
        <v>ZARAGOZA</v>
      </c>
      <c r="J284" s="296" t="s">
        <v>460</v>
      </c>
    </row>
    <row r="285" spans="1:10" x14ac:dyDescent="0.25">
      <c r="A285" s="306">
        <v>50006751</v>
      </c>
      <c r="B285" s="301" t="s">
        <v>527</v>
      </c>
      <c r="C285" s="301" t="s">
        <v>527</v>
      </c>
      <c r="D285" s="299" t="s">
        <v>493</v>
      </c>
      <c r="E285" s="301" t="s">
        <v>474</v>
      </c>
      <c r="F285" s="305" t="str">
        <f t="shared" si="5"/>
        <v>CPEIPS ESCUELAS PÍAS</v>
      </c>
      <c r="G285" s="308" t="s">
        <v>459</v>
      </c>
      <c r="H285" s="296" t="str">
        <f t="shared" si="6"/>
        <v>ZARAGOZA</v>
      </c>
      <c r="I285" s="296" t="str">
        <f t="shared" si="7"/>
        <v>ZARAGOZA</v>
      </c>
      <c r="J285" s="296" t="s">
        <v>459</v>
      </c>
    </row>
    <row r="286" spans="1:10" x14ac:dyDescent="0.25">
      <c r="A286" s="307">
        <v>50006840</v>
      </c>
      <c r="B286" s="298" t="s">
        <v>527</v>
      </c>
      <c r="C286" s="298" t="s">
        <v>527</v>
      </c>
      <c r="D286" s="299" t="s">
        <v>493</v>
      </c>
      <c r="E286" s="298" t="s">
        <v>475</v>
      </c>
      <c r="F286" s="305" t="str">
        <f t="shared" si="5"/>
        <v>CPEIPS HIJAS DE SAN JOSÉ</v>
      </c>
      <c r="G286" s="295" t="s">
        <v>460</v>
      </c>
      <c r="H286" s="296" t="str">
        <f t="shared" si="6"/>
        <v>ZARAGOZA</v>
      </c>
      <c r="I286" s="296" t="str">
        <f t="shared" si="7"/>
        <v>ZARAGOZA</v>
      </c>
      <c r="J286" s="296" t="s">
        <v>460</v>
      </c>
    </row>
    <row r="287" spans="1:10" x14ac:dyDescent="0.25">
      <c r="A287" s="307">
        <v>50007017</v>
      </c>
      <c r="B287" s="298" t="s">
        <v>527</v>
      </c>
      <c r="C287" s="298" t="s">
        <v>527</v>
      </c>
      <c r="D287" s="299" t="s">
        <v>493</v>
      </c>
      <c r="E287" s="298" t="s">
        <v>481</v>
      </c>
      <c r="F287" s="305" t="str">
        <f t="shared" si="5"/>
        <v>CPEIPS MARÍA AUXILIADORA</v>
      </c>
      <c r="G287" s="295" t="s">
        <v>460</v>
      </c>
      <c r="H287" s="296" t="str">
        <f t="shared" si="6"/>
        <v>ZARAGOZA</v>
      </c>
      <c r="I287" s="296" t="str">
        <f t="shared" si="7"/>
        <v>ZARAGOZA</v>
      </c>
      <c r="J287" s="296" t="s">
        <v>460</v>
      </c>
    </row>
    <row r="288" spans="1:10" x14ac:dyDescent="0.25">
      <c r="A288" s="306">
        <v>50007042</v>
      </c>
      <c r="B288" s="301" t="s">
        <v>527</v>
      </c>
      <c r="C288" s="301" t="s">
        <v>527</v>
      </c>
      <c r="D288" s="299" t="s">
        <v>493</v>
      </c>
      <c r="E288" s="301" t="s">
        <v>478</v>
      </c>
      <c r="F288" s="305" t="str">
        <f t="shared" si="5"/>
        <v>CPEIPS LA MILAGROSA</v>
      </c>
      <c r="G288" s="295" t="s">
        <v>460</v>
      </c>
      <c r="H288" s="296" t="str">
        <f t="shared" si="6"/>
        <v>ZARAGOZA</v>
      </c>
      <c r="I288" s="296" t="str">
        <f t="shared" si="7"/>
        <v>ZARAGOZA</v>
      </c>
      <c r="J288" s="296" t="s">
        <v>460</v>
      </c>
    </row>
    <row r="289" spans="1:10" x14ac:dyDescent="0.25">
      <c r="A289" s="307">
        <v>50007078</v>
      </c>
      <c r="B289" s="298" t="s">
        <v>527</v>
      </c>
      <c r="C289" s="298" t="s">
        <v>527</v>
      </c>
      <c r="D289" s="299" t="s">
        <v>493</v>
      </c>
      <c r="E289" s="298" t="s">
        <v>471</v>
      </c>
      <c r="F289" s="305" t="str">
        <f t="shared" si="5"/>
        <v>CPEIPS AGUSTÍN GERICÓ</v>
      </c>
      <c r="G289" s="295" t="s">
        <v>460</v>
      </c>
      <c r="H289" s="296" t="str">
        <f t="shared" si="6"/>
        <v>ZARAGOZA</v>
      </c>
      <c r="I289" s="296" t="str">
        <f t="shared" si="7"/>
        <v>ZARAGOZA</v>
      </c>
      <c r="J289" s="296" t="s">
        <v>460</v>
      </c>
    </row>
    <row r="290" spans="1:10" x14ac:dyDescent="0.25">
      <c r="A290" s="306">
        <v>50007157</v>
      </c>
      <c r="B290" s="301" t="s">
        <v>527</v>
      </c>
      <c r="C290" s="301" t="s">
        <v>527</v>
      </c>
      <c r="D290" s="299" t="s">
        <v>493</v>
      </c>
      <c r="E290" s="301" t="s">
        <v>482</v>
      </c>
      <c r="F290" s="305" t="str">
        <f t="shared" si="5"/>
        <v>CPEIPS NTRA. SRA. DEL CARMEN Y SAN JOSÉ</v>
      </c>
      <c r="G290" s="295" t="s">
        <v>460</v>
      </c>
      <c r="H290" s="296" t="str">
        <f t="shared" si="6"/>
        <v>ZARAGOZA</v>
      </c>
      <c r="I290" s="296" t="str">
        <f t="shared" si="7"/>
        <v>ZARAGOZA</v>
      </c>
      <c r="J290" s="296" t="s">
        <v>460</v>
      </c>
    </row>
    <row r="291" spans="1:10" x14ac:dyDescent="0.25">
      <c r="A291" s="307">
        <v>50007388</v>
      </c>
      <c r="B291" s="298" t="s">
        <v>527</v>
      </c>
      <c r="C291" s="298" t="s">
        <v>527</v>
      </c>
      <c r="D291" s="299" t="s">
        <v>493</v>
      </c>
      <c r="E291" s="298" t="s">
        <v>479</v>
      </c>
      <c r="F291" s="305" t="str">
        <f t="shared" ref="F291:F322" si="8">CONCATENATE(D291," ",E291)</f>
        <v>CPEIPS LA PURÍSIMA Y SAN ANTONIO</v>
      </c>
      <c r="G291" s="218" t="s">
        <v>460</v>
      </c>
      <c r="H291" s="296" t="str">
        <f t="shared" ref="H291:H322" si="9">UPPER(B291)</f>
        <v>ZARAGOZA</v>
      </c>
      <c r="I291" s="296" t="str">
        <f t="shared" ref="I291:I322" si="10">UPPER(C291)</f>
        <v>ZARAGOZA</v>
      </c>
      <c r="J291" s="296" t="s">
        <v>460</v>
      </c>
    </row>
    <row r="292" spans="1:10" x14ac:dyDescent="0.25">
      <c r="A292" s="307">
        <v>50007534</v>
      </c>
      <c r="B292" s="298" t="s">
        <v>527</v>
      </c>
      <c r="C292" s="298" t="s">
        <v>527</v>
      </c>
      <c r="D292" s="299" t="s">
        <v>493</v>
      </c>
      <c r="E292" s="298" t="s">
        <v>485</v>
      </c>
      <c r="F292" s="305" t="str">
        <f t="shared" si="8"/>
        <v>CPEIPS SAN ANTONIO DE PADUA</v>
      </c>
      <c r="G292" s="218" t="s">
        <v>460</v>
      </c>
      <c r="H292" s="296" t="str">
        <f t="shared" si="9"/>
        <v>ZARAGOZA</v>
      </c>
      <c r="I292" s="296" t="str">
        <f t="shared" si="10"/>
        <v>ZARAGOZA</v>
      </c>
      <c r="J292" s="296" t="s">
        <v>460</v>
      </c>
    </row>
    <row r="293" spans="1:10" x14ac:dyDescent="0.25">
      <c r="A293" s="306">
        <v>50007728</v>
      </c>
      <c r="B293" s="301" t="s">
        <v>527</v>
      </c>
      <c r="C293" s="301" t="s">
        <v>527</v>
      </c>
      <c r="D293" s="299" t="s">
        <v>493</v>
      </c>
      <c r="E293" s="301" t="s">
        <v>487</v>
      </c>
      <c r="F293" s="305" t="str">
        <f t="shared" si="8"/>
        <v>CPEIPS SAN VICENTE DE PAÚL</v>
      </c>
      <c r="G293" s="218" t="s">
        <v>460</v>
      </c>
      <c r="H293" s="296" t="str">
        <f t="shared" si="9"/>
        <v>ZARAGOZA</v>
      </c>
      <c r="I293" s="296" t="str">
        <f t="shared" si="10"/>
        <v>ZARAGOZA</v>
      </c>
      <c r="J293" s="296" t="s">
        <v>460</v>
      </c>
    </row>
    <row r="294" spans="1:10" x14ac:dyDescent="0.25">
      <c r="A294" s="307">
        <v>50007856</v>
      </c>
      <c r="B294" s="298" t="s">
        <v>527</v>
      </c>
      <c r="C294" s="298" t="s">
        <v>527</v>
      </c>
      <c r="D294" s="299" t="s">
        <v>493</v>
      </c>
      <c r="E294" s="298" t="s">
        <v>483</v>
      </c>
      <c r="F294" s="305" t="str">
        <f t="shared" si="8"/>
        <v>CPEIPS OBRA DIOCESANA SANTO DOMINGO DE SILOS</v>
      </c>
      <c r="G294" s="308" t="s">
        <v>459</v>
      </c>
      <c r="H294" s="296" t="str">
        <f t="shared" si="9"/>
        <v>ZARAGOZA</v>
      </c>
      <c r="I294" s="296" t="str">
        <f t="shared" si="10"/>
        <v>ZARAGOZA</v>
      </c>
      <c r="J294" s="296" t="s">
        <v>459</v>
      </c>
    </row>
    <row r="295" spans="1:10" x14ac:dyDescent="0.25">
      <c r="A295" s="306">
        <v>50007996</v>
      </c>
      <c r="B295" s="301" t="s">
        <v>527</v>
      </c>
      <c r="C295" s="301" t="s">
        <v>527</v>
      </c>
      <c r="D295" s="302" t="s">
        <v>493</v>
      </c>
      <c r="E295" s="301" t="s">
        <v>492</v>
      </c>
      <c r="F295" s="305" t="str">
        <f t="shared" si="8"/>
        <v>CPEIPS VILLA CRUZ</v>
      </c>
      <c r="G295" s="295" t="s">
        <v>460</v>
      </c>
      <c r="H295" s="296" t="str">
        <f t="shared" si="9"/>
        <v>ZARAGOZA</v>
      </c>
      <c r="I295" s="296" t="str">
        <f t="shared" si="10"/>
        <v>ZARAGOZA</v>
      </c>
      <c r="J295" s="296" t="s">
        <v>460</v>
      </c>
    </row>
    <row r="296" spans="1:10" x14ac:dyDescent="0.25">
      <c r="A296" s="296">
        <v>50008125</v>
      </c>
      <c r="B296" s="214" t="s">
        <v>527</v>
      </c>
      <c r="C296" s="214" t="s">
        <v>527</v>
      </c>
      <c r="D296" s="217" t="s">
        <v>334</v>
      </c>
      <c r="E296" s="214" t="s">
        <v>352</v>
      </c>
      <c r="F296" s="305" t="str">
        <f t="shared" si="8"/>
        <v>IES CORONA DE ARAGÓN</v>
      </c>
      <c r="G296" s="295" t="s">
        <v>460</v>
      </c>
      <c r="H296" s="296" t="str">
        <f t="shared" si="9"/>
        <v>ZARAGOZA</v>
      </c>
      <c r="I296" s="296" t="str">
        <f t="shared" si="10"/>
        <v>ZARAGOZA</v>
      </c>
      <c r="J296" s="296" t="str">
        <f>VLOOKUP(A296,[1]Hoja1!$A$1:$G$85,7,FALSE)</f>
        <v>ITINERARIO B</v>
      </c>
    </row>
    <row r="297" spans="1:10" x14ac:dyDescent="0.25">
      <c r="A297" s="478">
        <v>50008174</v>
      </c>
      <c r="B297" s="215" t="s">
        <v>527</v>
      </c>
      <c r="C297" s="215" t="s">
        <v>527</v>
      </c>
      <c r="D297" s="215" t="s">
        <v>334</v>
      </c>
      <c r="E297" s="216" t="s">
        <v>414</v>
      </c>
      <c r="F297" s="305" t="str">
        <f t="shared" si="8"/>
        <v>IES MIGUEL SERVET</v>
      </c>
      <c r="G297" s="308" t="s">
        <v>459</v>
      </c>
      <c r="H297" s="296" t="str">
        <f t="shared" si="9"/>
        <v>ZARAGOZA</v>
      </c>
      <c r="I297" s="296" t="str">
        <f t="shared" si="10"/>
        <v>ZARAGOZA</v>
      </c>
      <c r="J297" s="296" t="str">
        <f>VLOOKUP(A297,[1]Hoja1!$A$1:$G$85,7,FALSE)</f>
        <v>ITINERARIO A</v>
      </c>
    </row>
    <row r="298" spans="1:10" x14ac:dyDescent="0.25">
      <c r="A298" s="296">
        <v>50008186</v>
      </c>
      <c r="B298" s="214" t="s">
        <v>527</v>
      </c>
      <c r="C298" s="214" t="s">
        <v>527</v>
      </c>
      <c r="D298" s="214" t="s">
        <v>334</v>
      </c>
      <c r="E298" s="214" t="s">
        <v>411</v>
      </c>
      <c r="F298" s="305" t="str">
        <f t="shared" si="8"/>
        <v>IES RAMÓN PIGNATELLI</v>
      </c>
      <c r="G298" s="295" t="s">
        <v>460</v>
      </c>
      <c r="H298" s="296" t="str">
        <f t="shared" si="9"/>
        <v>ZARAGOZA</v>
      </c>
      <c r="I298" s="296" t="str">
        <f t="shared" si="10"/>
        <v>ZARAGOZA</v>
      </c>
      <c r="J298" s="296" t="str">
        <f>VLOOKUP(A298,[1]Hoja1!$A$1:$G$85,7,FALSE)</f>
        <v>ITINERARIO B</v>
      </c>
    </row>
    <row r="299" spans="1:10" x14ac:dyDescent="0.25">
      <c r="A299" s="478">
        <v>50008459</v>
      </c>
      <c r="B299" s="215" t="s">
        <v>527</v>
      </c>
      <c r="C299" s="215" t="s">
        <v>527</v>
      </c>
      <c r="D299" s="216" t="s">
        <v>334</v>
      </c>
      <c r="E299" s="216" t="s">
        <v>353</v>
      </c>
      <c r="F299" s="305" t="str">
        <f t="shared" si="8"/>
        <v>IES EL PORTILLO</v>
      </c>
      <c r="G299" s="308" t="s">
        <v>459</v>
      </c>
      <c r="H299" s="296" t="str">
        <f t="shared" si="9"/>
        <v>ZARAGOZA</v>
      </c>
      <c r="I299" s="296" t="str">
        <f t="shared" si="10"/>
        <v>ZARAGOZA</v>
      </c>
      <c r="J299" s="296" t="str">
        <f>VLOOKUP(A299,[1]Hoja1!$A$1:$G$85,7,FALSE)</f>
        <v>ITINERARIO A</v>
      </c>
    </row>
    <row r="300" spans="1:10" x14ac:dyDescent="0.25">
      <c r="A300" s="296">
        <v>50008642</v>
      </c>
      <c r="B300" s="215" t="s">
        <v>527</v>
      </c>
      <c r="C300" s="215" t="s">
        <v>527</v>
      </c>
      <c r="D300" s="215" t="s">
        <v>334</v>
      </c>
      <c r="E300" s="216" t="s">
        <v>335</v>
      </c>
      <c r="F300" s="305" t="str">
        <f t="shared" si="8"/>
        <v>IES MARÍA MOLINER</v>
      </c>
      <c r="G300" s="308" t="s">
        <v>460</v>
      </c>
      <c r="H300" s="296" t="str">
        <f t="shared" si="9"/>
        <v>ZARAGOZA</v>
      </c>
      <c r="I300" s="296" t="str">
        <f t="shared" si="10"/>
        <v>ZARAGOZA</v>
      </c>
      <c r="J300" s="296" t="str">
        <f>VLOOKUP(A300,[1]Hoja1!$A$1:$G$85,7,FALSE)</f>
        <v>ITINERARIO B</v>
      </c>
    </row>
    <row r="301" spans="1:10" x14ac:dyDescent="0.25">
      <c r="A301" s="478">
        <v>50008691</v>
      </c>
      <c r="B301" s="215" t="s">
        <v>527</v>
      </c>
      <c r="C301" s="215" t="s">
        <v>527</v>
      </c>
      <c r="D301" s="216" t="s">
        <v>336</v>
      </c>
      <c r="E301" s="216" t="s">
        <v>356</v>
      </c>
      <c r="F301" s="305" t="str">
        <f t="shared" si="8"/>
        <v>CEIP RAMIRO SOLÁNS</v>
      </c>
      <c r="G301" s="308" t="s">
        <v>459</v>
      </c>
      <c r="H301" s="296" t="str">
        <f t="shared" si="9"/>
        <v>ZARAGOZA</v>
      </c>
      <c r="I301" s="296" t="str">
        <f t="shared" si="10"/>
        <v>ZARAGOZA</v>
      </c>
      <c r="J301" s="296" t="str">
        <f>VLOOKUP(A301,[1]Hoja1!$A$1:$G$85,7,FALSE)</f>
        <v>ITINERARIO A</v>
      </c>
    </row>
    <row r="302" spans="1:10" x14ac:dyDescent="0.25">
      <c r="A302" s="478">
        <v>50009129</v>
      </c>
      <c r="B302" s="214" t="s">
        <v>527</v>
      </c>
      <c r="C302" s="214" t="s">
        <v>538</v>
      </c>
      <c r="D302" s="217" t="s">
        <v>334</v>
      </c>
      <c r="E302" s="214" t="s">
        <v>430</v>
      </c>
      <c r="F302" s="305" t="str">
        <f t="shared" si="8"/>
        <v>IES CINCO VILLAS</v>
      </c>
      <c r="G302" s="295" t="s">
        <v>459</v>
      </c>
      <c r="H302" s="296" t="str">
        <f t="shared" si="9"/>
        <v>ZARAGOZA</v>
      </c>
      <c r="I302" s="296" t="str">
        <f t="shared" si="10"/>
        <v>EJEA DE LOS CABALLEROS</v>
      </c>
      <c r="J302" s="296" t="str">
        <f>VLOOKUP(A302,[1]Hoja1!$A$1:$G$85,7,FALSE)</f>
        <v>ITINERARIO A</v>
      </c>
    </row>
    <row r="303" spans="1:10" x14ac:dyDescent="0.25">
      <c r="A303" s="478">
        <v>50009166</v>
      </c>
      <c r="B303" s="214" t="s">
        <v>527</v>
      </c>
      <c r="C303" s="214" t="s">
        <v>527</v>
      </c>
      <c r="D303" s="217" t="s">
        <v>334</v>
      </c>
      <c r="E303" s="214" t="s">
        <v>399</v>
      </c>
      <c r="F303" s="305" t="str">
        <f t="shared" si="8"/>
        <v>IES JOSÉ MANUEL BLECUA</v>
      </c>
      <c r="G303" s="295" t="s">
        <v>459</v>
      </c>
      <c r="H303" s="296" t="str">
        <f t="shared" si="9"/>
        <v>ZARAGOZA</v>
      </c>
      <c r="I303" s="296" t="str">
        <f t="shared" si="10"/>
        <v>ZARAGOZA</v>
      </c>
      <c r="J303" s="296" t="str">
        <f>VLOOKUP(A303,[1]Hoja1!$A$1:$G$85,7,FALSE)</f>
        <v>ITINERARIO A</v>
      </c>
    </row>
    <row r="304" spans="1:10" x14ac:dyDescent="0.25">
      <c r="A304" s="296">
        <v>50009178</v>
      </c>
      <c r="B304" s="215" t="s">
        <v>527</v>
      </c>
      <c r="C304" s="215" t="s">
        <v>527</v>
      </c>
      <c r="D304" s="215" t="s">
        <v>334</v>
      </c>
      <c r="E304" s="216" t="s">
        <v>355</v>
      </c>
      <c r="F304" s="305" t="str">
        <f t="shared" si="8"/>
        <v>IES PABLO GARGALLO</v>
      </c>
      <c r="G304" s="308" t="s">
        <v>460</v>
      </c>
      <c r="H304" s="296" t="str">
        <f t="shared" si="9"/>
        <v>ZARAGOZA</v>
      </c>
      <c r="I304" s="296" t="str">
        <f t="shared" si="10"/>
        <v>ZARAGOZA</v>
      </c>
      <c r="J304" s="296" t="str">
        <f>VLOOKUP(A304,[1]Hoja1!$A$1:$G$85,7,FALSE)</f>
        <v>ITINERARIO B</v>
      </c>
    </row>
    <row r="305" spans="1:10" x14ac:dyDescent="0.25">
      <c r="A305" s="296">
        <v>50009208</v>
      </c>
      <c r="B305" s="214" t="s">
        <v>527</v>
      </c>
      <c r="C305" s="214" t="s">
        <v>527</v>
      </c>
      <c r="D305" s="214" t="s">
        <v>336</v>
      </c>
      <c r="E305" s="214" t="s">
        <v>371</v>
      </c>
      <c r="F305" s="305" t="str">
        <f t="shared" si="8"/>
        <v>CEIP TORRE RAMONA</v>
      </c>
      <c r="G305" s="218" t="s">
        <v>460</v>
      </c>
      <c r="H305" s="296" t="str">
        <f t="shared" si="9"/>
        <v>ZARAGOZA</v>
      </c>
      <c r="I305" s="296" t="str">
        <f t="shared" si="10"/>
        <v>ZARAGOZA</v>
      </c>
      <c r="J305" s="296" t="str">
        <f>VLOOKUP(A305,[1]Hoja1!$A$1:$G$85,7,FALSE)</f>
        <v>ITINERARIO B</v>
      </c>
    </row>
    <row r="306" spans="1:10" x14ac:dyDescent="0.25">
      <c r="A306" s="296">
        <v>50009211</v>
      </c>
      <c r="B306" s="214" t="s">
        <v>527</v>
      </c>
      <c r="C306" s="214" t="s">
        <v>527</v>
      </c>
      <c r="D306" s="214" t="s">
        <v>334</v>
      </c>
      <c r="E306" s="214" t="s">
        <v>381</v>
      </c>
      <c r="F306" s="305" t="str">
        <f t="shared" si="8"/>
        <v>IES FÉLIX DE AZARA</v>
      </c>
      <c r="G306" s="295" t="s">
        <v>460</v>
      </c>
      <c r="H306" s="296" t="str">
        <f t="shared" si="9"/>
        <v>ZARAGOZA</v>
      </c>
      <c r="I306" s="296" t="str">
        <f t="shared" si="10"/>
        <v>ZARAGOZA</v>
      </c>
      <c r="J306" s="296" t="str">
        <f>VLOOKUP(A306,[1]Hoja1!$A$1:$G$85,7,FALSE)</f>
        <v>ITINERARIO B</v>
      </c>
    </row>
    <row r="307" spans="1:10" x14ac:dyDescent="0.25">
      <c r="A307" s="478">
        <v>50009348</v>
      </c>
      <c r="B307" s="214" t="s">
        <v>527</v>
      </c>
      <c r="C307" s="214" t="s">
        <v>527</v>
      </c>
      <c r="D307" s="217" t="s">
        <v>334</v>
      </c>
      <c r="E307" s="214" t="s">
        <v>421</v>
      </c>
      <c r="F307" s="305" t="str">
        <f t="shared" si="8"/>
        <v>IES AVEMPACE</v>
      </c>
      <c r="G307" s="295" t="s">
        <v>459</v>
      </c>
      <c r="H307" s="296" t="str">
        <f t="shared" si="9"/>
        <v>ZARAGOZA</v>
      </c>
      <c r="I307" s="296" t="str">
        <f t="shared" si="10"/>
        <v>ZARAGOZA</v>
      </c>
      <c r="J307" s="296" t="str">
        <f>VLOOKUP(A307,[1]Hoja1!$A$1:$G$85,7,FALSE)</f>
        <v>ITINERARIO A</v>
      </c>
    </row>
    <row r="308" spans="1:10" x14ac:dyDescent="0.25">
      <c r="A308" s="478">
        <v>50009397</v>
      </c>
      <c r="B308" s="214" t="s">
        <v>527</v>
      </c>
      <c r="C308" s="214" t="s">
        <v>527</v>
      </c>
      <c r="D308" s="214" t="s">
        <v>336</v>
      </c>
      <c r="E308" s="214" t="s">
        <v>364</v>
      </c>
      <c r="F308" s="305" t="str">
        <f t="shared" si="8"/>
        <v>CEIP TENERÍAS</v>
      </c>
      <c r="G308" s="295" t="s">
        <v>459</v>
      </c>
      <c r="H308" s="296" t="str">
        <f t="shared" si="9"/>
        <v>ZARAGOZA</v>
      </c>
      <c r="I308" s="296" t="str">
        <f t="shared" si="10"/>
        <v>ZARAGOZA</v>
      </c>
      <c r="J308" s="296" t="str">
        <f>VLOOKUP(A308,[1]Hoja1!$A$1:$G$85,7,FALSE)</f>
        <v>ITINERARIO A</v>
      </c>
    </row>
    <row r="309" spans="1:10" x14ac:dyDescent="0.25">
      <c r="A309">
        <v>50009543</v>
      </c>
      <c r="B309" s="214" t="s">
        <v>527</v>
      </c>
      <c r="C309" s="214" t="s">
        <v>539</v>
      </c>
      <c r="D309" s="217" t="s">
        <v>334</v>
      </c>
      <c r="E309" s="214" t="s">
        <v>454</v>
      </c>
      <c r="F309" s="305" t="str">
        <f t="shared" si="8"/>
        <v>IES BENJAMÍN JARNÉS</v>
      </c>
      <c r="G309" s="218" t="s">
        <v>460</v>
      </c>
      <c r="H309" s="296" t="str">
        <f t="shared" si="9"/>
        <v>ZARAGOZA</v>
      </c>
      <c r="I309" s="296" t="str">
        <f t="shared" si="10"/>
        <v>FUENTES DE EBRO</v>
      </c>
      <c r="J309" s="296" t="str">
        <f>VLOOKUP(A309,[1]Hoja1!$A$1:$G$85,7,FALSE)</f>
        <v>ITINERARIO B</v>
      </c>
    </row>
    <row r="310" spans="1:10" x14ac:dyDescent="0.25">
      <c r="A310" s="478">
        <v>50009786</v>
      </c>
      <c r="B310" s="214" t="s">
        <v>527</v>
      </c>
      <c r="C310" s="214" t="s">
        <v>540</v>
      </c>
      <c r="D310" s="217" t="s">
        <v>336</v>
      </c>
      <c r="E310" s="214" t="s">
        <v>431</v>
      </c>
      <c r="F310" s="305" t="str">
        <f t="shared" si="8"/>
        <v>CEIP ANTONIO MARTÍNEZ GARAY</v>
      </c>
      <c r="G310" s="295" t="s">
        <v>460</v>
      </c>
      <c r="H310" s="296" t="str">
        <f t="shared" si="9"/>
        <v>ZARAGOZA</v>
      </c>
      <c r="I310" s="296" t="str">
        <f t="shared" si="10"/>
        <v>CASETAS</v>
      </c>
      <c r="J310" s="296" t="str">
        <f>VLOOKUP(A310,[1]Hoja1!$A$1:$G$85,7,FALSE)</f>
        <v>ITINERARIO B</v>
      </c>
    </row>
    <row r="311" spans="1:10" x14ac:dyDescent="0.25">
      <c r="A311" s="478">
        <v>50009944</v>
      </c>
      <c r="B311" s="214" t="s">
        <v>527</v>
      </c>
      <c r="C311" s="214" t="s">
        <v>527</v>
      </c>
      <c r="D311" s="217" t="s">
        <v>336</v>
      </c>
      <c r="E311" s="214" t="s">
        <v>458</v>
      </c>
      <c r="F311" s="305" t="str">
        <f t="shared" si="8"/>
        <v>CEIP MONSALUD</v>
      </c>
      <c r="G311" s="295" t="s">
        <v>460</v>
      </c>
      <c r="H311" s="296" t="str">
        <f t="shared" si="9"/>
        <v>ZARAGOZA</v>
      </c>
      <c r="I311" s="296" t="str">
        <f t="shared" si="10"/>
        <v>ZARAGOZA</v>
      </c>
      <c r="J311" s="296" t="str">
        <f>VLOOKUP(A311,[1]Hoja1!$A$1:$G$85,7,FALSE)</f>
        <v>ITINERARIO B</v>
      </c>
    </row>
    <row r="312" spans="1:10" x14ac:dyDescent="0.25">
      <c r="A312" s="478">
        <v>50010144</v>
      </c>
      <c r="B312" s="215" t="s">
        <v>527</v>
      </c>
      <c r="C312" s="215" t="s">
        <v>527</v>
      </c>
      <c r="D312" s="215" t="s">
        <v>334</v>
      </c>
      <c r="E312" s="216" t="s">
        <v>448</v>
      </c>
      <c r="F312" s="305" t="str">
        <f t="shared" si="8"/>
        <v>IES PABLO SERRANO</v>
      </c>
      <c r="G312" s="308" t="s">
        <v>459</v>
      </c>
      <c r="H312" s="296" t="str">
        <f t="shared" si="9"/>
        <v>ZARAGOZA</v>
      </c>
      <c r="I312" s="296" t="str">
        <f t="shared" si="10"/>
        <v>ZARAGOZA</v>
      </c>
      <c r="J312" s="296" t="str">
        <f>VLOOKUP(A312,[1]Hoja1!$A$1:$G$85,7,FALSE)</f>
        <v>ITINERARIO A</v>
      </c>
    </row>
    <row r="313" spans="1:10" x14ac:dyDescent="0.25">
      <c r="A313">
        <v>50010284</v>
      </c>
      <c r="B313" s="214" t="s">
        <v>527</v>
      </c>
      <c r="C313" s="214" t="s">
        <v>541</v>
      </c>
      <c r="D313" s="214" t="s">
        <v>334</v>
      </c>
      <c r="E313" s="214" t="s">
        <v>383</v>
      </c>
      <c r="F313" s="305" t="str">
        <f t="shared" si="8"/>
        <v>IES COMUNIDAD DE DAROCA</v>
      </c>
      <c r="G313" s="218" t="s">
        <v>460</v>
      </c>
      <c r="H313" s="296" t="str">
        <f t="shared" si="9"/>
        <v>ZARAGOZA</v>
      </c>
      <c r="I313" s="296" t="str">
        <f t="shared" si="10"/>
        <v>DAROCA</v>
      </c>
      <c r="J313" s="296" t="str">
        <f>VLOOKUP(A313,[1]Hoja1!$A$1:$G$85,7,FALSE)</f>
        <v>ITINERARIO B</v>
      </c>
    </row>
    <row r="314" spans="1:10" x14ac:dyDescent="0.25">
      <c r="A314">
        <v>50010302</v>
      </c>
      <c r="B314" s="214" t="s">
        <v>527</v>
      </c>
      <c r="C314" s="214" t="s">
        <v>527</v>
      </c>
      <c r="D314" s="217" t="s">
        <v>334</v>
      </c>
      <c r="E314" s="214" t="s">
        <v>366</v>
      </c>
      <c r="F314" s="305" t="str">
        <f t="shared" si="8"/>
        <v>IES FRANCISCO GRANDE COVIÁN</v>
      </c>
      <c r="G314" s="218" t="s">
        <v>460</v>
      </c>
      <c r="H314" s="296" t="str">
        <f t="shared" si="9"/>
        <v>ZARAGOZA</v>
      </c>
      <c r="I314" s="296" t="str">
        <f t="shared" si="10"/>
        <v>ZARAGOZA</v>
      </c>
      <c r="J314" s="296" t="str">
        <f>VLOOKUP(A314,[1]Hoja1!$A$1:$G$85,7,FALSE)</f>
        <v>ITINERARIO B</v>
      </c>
    </row>
    <row r="315" spans="1:10" x14ac:dyDescent="0.25">
      <c r="A315" s="478">
        <v>50010478</v>
      </c>
      <c r="B315" s="214" t="s">
        <v>527</v>
      </c>
      <c r="C315" s="214" t="s">
        <v>527</v>
      </c>
      <c r="D315" s="217" t="s">
        <v>336</v>
      </c>
      <c r="E315" s="214" t="s">
        <v>389</v>
      </c>
      <c r="F315" s="305" t="str">
        <f t="shared" si="8"/>
        <v>CEIP CIUDAD DE ZARAGOZA</v>
      </c>
      <c r="G315" s="295" t="s">
        <v>460</v>
      </c>
      <c r="H315" s="296" t="str">
        <f t="shared" si="9"/>
        <v>ZARAGOZA</v>
      </c>
      <c r="I315" s="296" t="str">
        <f t="shared" si="10"/>
        <v>ZARAGOZA</v>
      </c>
      <c r="J315" s="296" t="str">
        <f>VLOOKUP(A315,[1]Hoja1!$A$1:$G$85,7,FALSE)</f>
        <v>ITINERARIO B</v>
      </c>
    </row>
    <row r="316" spans="1:10" x14ac:dyDescent="0.25">
      <c r="A316" s="296">
        <v>50010533</v>
      </c>
      <c r="B316" s="214" t="s">
        <v>527</v>
      </c>
      <c r="C316" s="214" t="s">
        <v>542</v>
      </c>
      <c r="D316" s="214" t="s">
        <v>334</v>
      </c>
      <c r="E316" s="214" t="s">
        <v>375</v>
      </c>
      <c r="F316" s="305" t="str">
        <f t="shared" si="8"/>
        <v>IES CABAÑAS</v>
      </c>
      <c r="G316" s="295" t="s">
        <v>460</v>
      </c>
      <c r="H316" s="296" t="str">
        <f t="shared" si="9"/>
        <v>ZARAGOZA</v>
      </c>
      <c r="I316" s="296" t="str">
        <f t="shared" si="10"/>
        <v>ALMUNIA DE DOÑA GODINA (LA)</v>
      </c>
      <c r="J316" s="296" t="str">
        <f>VLOOKUP(A316,[1]Hoja1!$A$1:$G$85,7,FALSE)</f>
        <v>ITINERARIO B</v>
      </c>
    </row>
    <row r="317" spans="1:10" x14ac:dyDescent="0.25">
      <c r="A317" s="478">
        <v>50010764</v>
      </c>
      <c r="B317" s="214" t="s">
        <v>527</v>
      </c>
      <c r="C317" s="214" t="s">
        <v>531</v>
      </c>
      <c r="D317" s="214" t="s">
        <v>336</v>
      </c>
      <c r="E317" s="214" t="s">
        <v>406</v>
      </c>
      <c r="F317" s="305" t="str">
        <f t="shared" si="8"/>
        <v>CEIP ALEJO LORÉN ALBAREDA</v>
      </c>
      <c r="G317" s="218" t="s">
        <v>460</v>
      </c>
      <c r="H317" s="296" t="str">
        <f t="shared" si="9"/>
        <v>ZARAGOZA</v>
      </c>
      <c r="I317" s="296" t="str">
        <f t="shared" si="10"/>
        <v>CASPE</v>
      </c>
      <c r="J317" s="296" t="str">
        <f>VLOOKUP(A317,[1]Hoja1!$A$1:$G$85,7,FALSE)</f>
        <v>ITINERARIO B</v>
      </c>
    </row>
    <row r="318" spans="1:10" x14ac:dyDescent="0.25">
      <c r="A318" s="296">
        <v>50010946</v>
      </c>
      <c r="B318" s="215" t="s">
        <v>527</v>
      </c>
      <c r="C318" s="215" t="s">
        <v>527</v>
      </c>
      <c r="D318" s="215" t="s">
        <v>334</v>
      </c>
      <c r="E318" s="216" t="s">
        <v>417</v>
      </c>
      <c r="F318" s="305" t="str">
        <f t="shared" si="8"/>
        <v>IES ANDALÁN</v>
      </c>
      <c r="G318" s="478" t="s">
        <v>460</v>
      </c>
      <c r="H318" s="296" t="str">
        <f t="shared" si="9"/>
        <v>ZARAGOZA</v>
      </c>
      <c r="I318" s="296" t="str">
        <f t="shared" si="10"/>
        <v>ZARAGOZA</v>
      </c>
      <c r="J318" s="296" t="str">
        <f>VLOOKUP(A318,[1]Hoja1!$A$1:$G$85,7,FALSE)</f>
        <v>ITINERARIO B</v>
      </c>
    </row>
    <row r="319" spans="1:10" x14ac:dyDescent="0.25">
      <c r="A319" s="296">
        <v>50010958</v>
      </c>
      <c r="B319" s="215" t="s">
        <v>527</v>
      </c>
      <c r="C319" s="215" t="s">
        <v>527</v>
      </c>
      <c r="D319" s="215" t="s">
        <v>334</v>
      </c>
      <c r="E319" s="216" t="s">
        <v>354</v>
      </c>
      <c r="F319" s="305" t="str">
        <f t="shared" si="8"/>
        <v>IES MIGUEL DE MOLINOS</v>
      </c>
      <c r="G319" s="308" t="s">
        <v>460</v>
      </c>
      <c r="H319" s="296" t="str">
        <f t="shared" si="9"/>
        <v>ZARAGOZA</v>
      </c>
      <c r="I319" s="296" t="str">
        <f t="shared" si="10"/>
        <v>ZARAGOZA</v>
      </c>
      <c r="J319" s="296" t="str">
        <f>VLOOKUP(A319,[1]Hoja1!$A$1:$G$85,7,FALSE)</f>
        <v>ITINERARIO B</v>
      </c>
    </row>
    <row r="320" spans="1:10" x14ac:dyDescent="0.25">
      <c r="A320" s="478">
        <v>50010995</v>
      </c>
      <c r="B320" s="214" t="s">
        <v>527</v>
      </c>
      <c r="C320" s="214" t="s">
        <v>527</v>
      </c>
      <c r="D320" s="217" t="s">
        <v>334</v>
      </c>
      <c r="E320" s="214" t="s">
        <v>439</v>
      </c>
      <c r="F320" s="305" t="str">
        <f t="shared" si="8"/>
        <v>IES MEDINA ALBAIDA</v>
      </c>
      <c r="G320" s="295" t="s">
        <v>459</v>
      </c>
      <c r="H320" s="296" t="str">
        <f t="shared" si="9"/>
        <v>ZARAGOZA</v>
      </c>
      <c r="I320" s="296" t="str">
        <f t="shared" si="10"/>
        <v>ZARAGOZA</v>
      </c>
      <c r="J320" s="296" t="str">
        <f>VLOOKUP(A320,[1]Hoja1!$A$1:$G$85,7,FALSE)</f>
        <v>ITINERARIO A</v>
      </c>
    </row>
    <row r="321" spans="1:10" x14ac:dyDescent="0.25">
      <c r="A321" s="478">
        <v>50011008</v>
      </c>
      <c r="B321" s="214" t="s">
        <v>527</v>
      </c>
      <c r="C321" s="214" t="s">
        <v>532</v>
      </c>
      <c r="D321" s="214" t="s">
        <v>334</v>
      </c>
      <c r="E321" s="214" t="s">
        <v>349</v>
      </c>
      <c r="F321" s="305" t="str">
        <f t="shared" si="8"/>
        <v>IES RODANAS</v>
      </c>
      <c r="G321" s="218" t="s">
        <v>459</v>
      </c>
      <c r="H321" s="296" t="str">
        <f t="shared" si="9"/>
        <v>ZARAGOZA</v>
      </c>
      <c r="I321" s="296" t="str">
        <f t="shared" si="10"/>
        <v>ÉPILA</v>
      </c>
      <c r="J321" s="296" t="str">
        <f>VLOOKUP(A321,[1]Hoja1!$A$1:$G$85,7,FALSE)</f>
        <v>ITINERARIO A</v>
      </c>
    </row>
    <row r="322" spans="1:10" x14ac:dyDescent="0.25">
      <c r="A322">
        <v>50011069</v>
      </c>
      <c r="B322" s="214" t="s">
        <v>527</v>
      </c>
      <c r="C322" s="214" t="s">
        <v>540</v>
      </c>
      <c r="D322" s="214" t="s">
        <v>334</v>
      </c>
      <c r="E322" s="214" t="s">
        <v>388</v>
      </c>
      <c r="F322" s="305" t="str">
        <f t="shared" si="8"/>
        <v>IES ÁNGEL SANZ BRIZ</v>
      </c>
      <c r="G322" s="218" t="s">
        <v>460</v>
      </c>
      <c r="H322" s="296" t="str">
        <f t="shared" si="9"/>
        <v>ZARAGOZA</v>
      </c>
      <c r="I322" s="296" t="str">
        <f t="shared" si="10"/>
        <v>CASETAS</v>
      </c>
      <c r="J322" s="296" t="str">
        <f>VLOOKUP(A322,[1]Hoja1!$A$1:$G$85,7,FALSE)</f>
        <v>ITINERARIO B</v>
      </c>
    </row>
    <row r="323" spans="1:10" x14ac:dyDescent="0.25">
      <c r="A323" s="296">
        <v>50011124</v>
      </c>
      <c r="B323" s="214" t="s">
        <v>527</v>
      </c>
      <c r="C323" s="214" t="s">
        <v>543</v>
      </c>
      <c r="D323" s="214" t="s">
        <v>340</v>
      </c>
      <c r="E323" s="214" t="s">
        <v>373</v>
      </c>
      <c r="F323" s="305" t="str">
        <f t="shared" ref="F323:F334" si="11">CONCATENATE(D323," ",E323)</f>
        <v>CRA CUEVAS DEL JALÓN</v>
      </c>
      <c r="G323" s="295" t="s">
        <v>460</v>
      </c>
      <c r="H323" s="296" t="str">
        <f t="shared" ref="H323:H334" si="12">UPPER(B323)</f>
        <v>ZARAGOZA</v>
      </c>
      <c r="I323" s="296" t="str">
        <f t="shared" ref="I323:I334" si="13">UPPER(C323)</f>
        <v>LUMPIAQUE</v>
      </c>
      <c r="J323" s="296" t="str">
        <f>VLOOKUP(A323,[1]Hoja1!$A$1:$G$85,7,FALSE)</f>
        <v>ITINERARIO B</v>
      </c>
    </row>
    <row r="324" spans="1:10" x14ac:dyDescent="0.25">
      <c r="A324">
        <v>50011136</v>
      </c>
      <c r="B324" s="214" t="s">
        <v>527</v>
      </c>
      <c r="C324" s="214" t="s">
        <v>544</v>
      </c>
      <c r="D324" s="217" t="s">
        <v>340</v>
      </c>
      <c r="E324" s="214" t="s">
        <v>419</v>
      </c>
      <c r="F324" s="305" t="str">
        <f t="shared" si="11"/>
        <v>CRA EL ENEBRO</v>
      </c>
      <c r="G324" s="295" t="s">
        <v>460</v>
      </c>
      <c r="H324" s="296" t="str">
        <f t="shared" si="12"/>
        <v>ZARAGOZA</v>
      </c>
      <c r="I324" s="296" t="str">
        <f t="shared" si="13"/>
        <v>SABIÑÁN</v>
      </c>
      <c r="J324" s="296" t="str">
        <f>VLOOKUP(A324,[1]Hoja1!$A$1:$G$85,7,FALSE)</f>
        <v>ITINERARIO B</v>
      </c>
    </row>
    <row r="325" spans="1:10" x14ac:dyDescent="0.25">
      <c r="A325" s="296">
        <v>50011252</v>
      </c>
      <c r="B325" s="214" t="s">
        <v>527</v>
      </c>
      <c r="C325" s="214" t="s">
        <v>545</v>
      </c>
      <c r="D325" s="214" t="s">
        <v>334</v>
      </c>
      <c r="E325" s="214" t="s">
        <v>391</v>
      </c>
      <c r="F325" s="305" t="str">
        <f t="shared" si="11"/>
        <v>IES ZAURÍN</v>
      </c>
      <c r="G325" s="295" t="s">
        <v>460</v>
      </c>
      <c r="H325" s="296" t="str">
        <f t="shared" si="12"/>
        <v>ZARAGOZA</v>
      </c>
      <c r="I325" s="296" t="str">
        <f t="shared" si="13"/>
        <v>ATECA</v>
      </c>
      <c r="J325" s="296" t="str">
        <f>VLOOKUP(A325,[1]Hoja1!$A$1:$G$85,7,FALSE)</f>
        <v>ITINERARIO B</v>
      </c>
    </row>
    <row r="326" spans="1:10" x14ac:dyDescent="0.25">
      <c r="A326" s="296">
        <v>50011318</v>
      </c>
      <c r="B326" s="214" t="s">
        <v>527</v>
      </c>
      <c r="C326" s="214" t="s">
        <v>546</v>
      </c>
      <c r="D326" s="214" t="s">
        <v>340</v>
      </c>
      <c r="E326" s="214" t="s">
        <v>410</v>
      </c>
      <c r="F326" s="305" t="str">
        <f t="shared" si="11"/>
        <v>CRA PUERTA DE ARAGÓN</v>
      </c>
      <c r="G326" s="295" t="s">
        <v>460</v>
      </c>
      <c r="H326" s="296" t="str">
        <f t="shared" si="12"/>
        <v>ZARAGOZA</v>
      </c>
      <c r="I326" s="296" t="str">
        <f t="shared" si="13"/>
        <v>ARIZA</v>
      </c>
      <c r="J326" s="296" t="str">
        <f>VLOOKUP(A326,[1]Hoja1!$A$1:$G$85,7,FALSE)</f>
        <v>ITINERARIO B</v>
      </c>
    </row>
    <row r="327" spans="1:10" x14ac:dyDescent="0.25">
      <c r="A327" s="296">
        <v>50011367</v>
      </c>
      <c r="B327" s="215" t="s">
        <v>527</v>
      </c>
      <c r="C327" s="215" t="s">
        <v>547</v>
      </c>
      <c r="D327" s="216" t="s">
        <v>340</v>
      </c>
      <c r="E327" s="216" t="s">
        <v>433</v>
      </c>
      <c r="F327" s="305" t="str">
        <f t="shared" si="11"/>
        <v>CRA VICORT-ISUELA</v>
      </c>
      <c r="G327" s="308" t="s">
        <v>460</v>
      </c>
      <c r="H327" s="296" t="str">
        <f t="shared" si="12"/>
        <v>ZARAGOZA</v>
      </c>
      <c r="I327" s="296" t="str">
        <f t="shared" si="13"/>
        <v>FRASNO (EL)</v>
      </c>
      <c r="J327" s="296" t="str">
        <f>VLOOKUP(A327,[1]Hoja1!$A$1:$G$85,7,FALSE)</f>
        <v>ITINERARIO B</v>
      </c>
    </row>
    <row r="328" spans="1:10" x14ac:dyDescent="0.25">
      <c r="A328" s="478">
        <v>50011550</v>
      </c>
      <c r="B328" s="214" t="s">
        <v>527</v>
      </c>
      <c r="C328" s="214" t="s">
        <v>527</v>
      </c>
      <c r="D328" s="214" t="s">
        <v>334</v>
      </c>
      <c r="E328" s="214" t="s">
        <v>344</v>
      </c>
      <c r="F328" s="305" t="str">
        <f t="shared" si="11"/>
        <v>IES RAMÓN Y CAJAL</v>
      </c>
      <c r="G328" s="295" t="s">
        <v>459</v>
      </c>
      <c r="H328" s="296" t="str">
        <f t="shared" si="12"/>
        <v>ZARAGOZA</v>
      </c>
      <c r="I328" s="296" t="str">
        <f t="shared" si="13"/>
        <v>ZARAGOZA</v>
      </c>
      <c r="J328" s="296" t="str">
        <f>VLOOKUP(A328,[1]Hoja1!$A$1:$G$85,7,FALSE)</f>
        <v>ITINERARIO A</v>
      </c>
    </row>
    <row r="329" spans="1:10" x14ac:dyDescent="0.25">
      <c r="A329" s="478">
        <v>50011562</v>
      </c>
      <c r="B329" s="214" t="s">
        <v>527</v>
      </c>
      <c r="C329" s="214" t="s">
        <v>527</v>
      </c>
      <c r="D329" s="217" t="s">
        <v>336</v>
      </c>
      <c r="E329" s="214" t="s">
        <v>357</v>
      </c>
      <c r="F329" s="305" t="str">
        <f t="shared" si="11"/>
        <v>CEIP ANTONIO BELTRÁN MARTÍNEZ</v>
      </c>
      <c r="G329" s="295" t="s">
        <v>460</v>
      </c>
      <c r="H329" s="296" t="str">
        <f t="shared" si="12"/>
        <v>ZARAGOZA</v>
      </c>
      <c r="I329" s="296" t="str">
        <f t="shared" si="13"/>
        <v>ZARAGOZA</v>
      </c>
      <c r="J329" s="296" t="str">
        <f>VLOOKUP(A329,[1]Hoja1!$A$1:$G$85,7,FALSE)</f>
        <v>ITINERARIO B</v>
      </c>
    </row>
    <row r="330" spans="1:10" x14ac:dyDescent="0.25">
      <c r="A330" s="296">
        <v>50011690</v>
      </c>
      <c r="B330" s="214" t="s">
        <v>527</v>
      </c>
      <c r="C330" s="214" t="s">
        <v>548</v>
      </c>
      <c r="D330" s="214" t="s">
        <v>385</v>
      </c>
      <c r="E330" s="214" t="s">
        <v>386</v>
      </c>
      <c r="F330" s="305" t="str">
        <f t="shared" si="11"/>
        <v>S.IES REYES CATÓLICOS</v>
      </c>
      <c r="G330" s="295" t="s">
        <v>460</v>
      </c>
      <c r="H330" s="296" t="str">
        <f t="shared" si="12"/>
        <v>ZARAGOZA</v>
      </c>
      <c r="I330" s="296" t="str">
        <f t="shared" si="13"/>
        <v>SÁDABA</v>
      </c>
      <c r="J330" s="296" t="str">
        <f>VLOOKUP(A330,[1]Hoja1!$A$1:$G$85,7,FALSE)</f>
        <v>ITINERARIO B</v>
      </c>
    </row>
    <row r="331" spans="1:10" x14ac:dyDescent="0.25">
      <c r="A331">
        <v>50011732</v>
      </c>
      <c r="B331" s="215" t="s">
        <v>527</v>
      </c>
      <c r="C331" s="215" t="s">
        <v>531</v>
      </c>
      <c r="D331" s="215" t="s">
        <v>334</v>
      </c>
      <c r="E331" s="216" t="s">
        <v>362</v>
      </c>
      <c r="F331" s="305" t="str">
        <f t="shared" si="11"/>
        <v>IES MAR DE ARAGÓN</v>
      </c>
      <c r="G331" s="308" t="s">
        <v>460</v>
      </c>
      <c r="H331" s="296" t="str">
        <f t="shared" si="12"/>
        <v>ZARAGOZA</v>
      </c>
      <c r="I331" s="296" t="str">
        <f t="shared" si="13"/>
        <v>CASPE</v>
      </c>
      <c r="J331" s="296" t="str">
        <f>VLOOKUP(A331,[1]Hoja1!$A$1:$G$85,7,FALSE)</f>
        <v>ITINERARIO B</v>
      </c>
    </row>
    <row r="332" spans="1:10" x14ac:dyDescent="0.25">
      <c r="A332" s="478">
        <v>50011801</v>
      </c>
      <c r="B332" s="215" t="s">
        <v>527</v>
      </c>
      <c r="C332" s="215" t="s">
        <v>527</v>
      </c>
      <c r="D332" s="215" t="s">
        <v>336</v>
      </c>
      <c r="E332" s="216" t="s">
        <v>347</v>
      </c>
      <c r="F332" s="305" t="str">
        <f t="shared" si="11"/>
        <v>CEIP JOSÉ ANTONIO LABORDETA SUBÍAS</v>
      </c>
      <c r="G332" s="308" t="s">
        <v>459</v>
      </c>
      <c r="H332" s="296" t="str">
        <f t="shared" si="12"/>
        <v>ZARAGOZA</v>
      </c>
      <c r="I332" s="296" t="str">
        <f t="shared" si="13"/>
        <v>ZARAGOZA</v>
      </c>
      <c r="J332" s="296" t="str">
        <f>VLOOKUP(A332,[1]Hoja1!$A$1:$G$85,7,FALSE)</f>
        <v>ITINERARIO A</v>
      </c>
    </row>
    <row r="333" spans="1:10" x14ac:dyDescent="0.25">
      <c r="A333" s="478">
        <v>50017679</v>
      </c>
      <c r="B333" s="214" t="s">
        <v>527</v>
      </c>
      <c r="C333" s="214" t="s">
        <v>549</v>
      </c>
      <c r="D333" s="214" t="s">
        <v>336</v>
      </c>
      <c r="E333" s="214" t="s">
        <v>380</v>
      </c>
      <c r="F333" s="305" t="str">
        <f t="shared" si="11"/>
        <v>CEIP PABLO LUNA</v>
      </c>
      <c r="G333" s="295" t="s">
        <v>460</v>
      </c>
      <c r="H333" s="296" t="str">
        <f t="shared" si="12"/>
        <v>ZARAGOZA</v>
      </c>
      <c r="I333" s="296" t="str">
        <f t="shared" si="13"/>
        <v>ALHAMA DE ARAGÓN</v>
      </c>
      <c r="J333" s="296" t="str">
        <f>VLOOKUP(A333,[1]Hoja1!$A$1:$G$85,7,FALSE)</f>
        <v>ITINERARIO B</v>
      </c>
    </row>
    <row r="334" spans="1:10" x14ac:dyDescent="0.25">
      <c r="A334">
        <v>50019500</v>
      </c>
      <c r="B334" s="214" t="s">
        <v>527</v>
      </c>
      <c r="C334" s="214" t="s">
        <v>527</v>
      </c>
      <c r="D334" s="217" t="s">
        <v>334</v>
      </c>
      <c r="E334" s="214" t="s">
        <v>451</v>
      </c>
      <c r="F334" s="305" t="str">
        <f t="shared" si="11"/>
        <v>IES EL PICARRAL</v>
      </c>
      <c r="G334" s="295" t="s">
        <v>460</v>
      </c>
      <c r="H334" s="296" t="str">
        <f t="shared" si="12"/>
        <v>ZARAGOZA</v>
      </c>
      <c r="I334" s="296" t="str">
        <f t="shared" si="13"/>
        <v>ZARAGOZA</v>
      </c>
      <c r="J334" s="296" t="str">
        <f>VLOOKUP(A334,[1]Hoja1!$A$1:$G$85,7,FALSE)</f>
        <v>ITINERARIO B</v>
      </c>
    </row>
  </sheetData>
  <autoFilter ref="A226:J334">
    <sortState ref="A227:J334">
      <sortCondition ref="A227:A334"/>
    </sortState>
  </autoFilter>
  <sortState ref="A227:J334">
    <sortCondition ref="A227:A334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J45"/>
  <sheetViews>
    <sheetView showGridLines="0" workbookViewId="0">
      <selection activeCell="B39" sqref="B39"/>
    </sheetView>
  </sheetViews>
  <sheetFormatPr baseColWidth="10" defaultRowHeight="15" x14ac:dyDescent="0.25"/>
  <cols>
    <col min="1" max="1" width="54.85546875" style="33" customWidth="1"/>
    <col min="2" max="2" width="14.42578125" style="33" customWidth="1"/>
    <col min="3" max="3" width="10.42578125" style="33" customWidth="1"/>
    <col min="4" max="4" width="11.85546875" style="33" customWidth="1"/>
    <col min="5" max="5" width="9.42578125" style="33" customWidth="1"/>
    <col min="6" max="6" width="10.7109375" style="33" bestFit="1" customWidth="1"/>
    <col min="7" max="7" width="14.5703125" style="33" customWidth="1"/>
    <col min="8" max="8" width="12.28515625" style="33" customWidth="1"/>
    <col min="9" max="9" width="14.5703125" style="33" customWidth="1"/>
    <col min="10" max="10" width="13.28515625" style="33" customWidth="1"/>
    <col min="11" max="16384" width="11.42578125" style="33"/>
  </cols>
  <sheetData>
    <row r="1" spans="1:10" x14ac:dyDescent="0.25">
      <c r="A1" s="378" t="s">
        <v>290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ht="15.75" thickBot="1" x14ac:dyDescent="0.3">
      <c r="A2" s="227"/>
      <c r="B2" s="228" t="s">
        <v>189</v>
      </c>
      <c r="C2" s="228"/>
      <c r="D2" s="229" t="s">
        <v>464</v>
      </c>
      <c r="E2" s="227"/>
      <c r="F2" s="227"/>
      <c r="G2" s="227"/>
      <c r="H2" s="227"/>
      <c r="I2" s="227"/>
      <c r="J2" s="227"/>
    </row>
    <row r="3" spans="1:10" x14ac:dyDescent="0.25">
      <c r="A3" s="503" t="s">
        <v>245</v>
      </c>
      <c r="B3" s="508" t="s">
        <v>213</v>
      </c>
      <c r="C3" s="507" t="s">
        <v>213</v>
      </c>
      <c r="D3" s="507"/>
      <c r="E3" s="507"/>
      <c r="F3" s="507"/>
      <c r="G3" s="507"/>
      <c r="H3" s="507"/>
      <c r="I3" s="507"/>
      <c r="J3" s="507"/>
    </row>
    <row r="4" spans="1:10" ht="45.75" thickBot="1" x14ac:dyDescent="0.3">
      <c r="A4" s="504"/>
      <c r="B4" s="509"/>
      <c r="C4" s="379" t="s">
        <v>214</v>
      </c>
      <c r="D4" s="379" t="s">
        <v>215</v>
      </c>
      <c r="E4" s="379" t="s">
        <v>216</v>
      </c>
      <c r="F4" s="379" t="s">
        <v>258</v>
      </c>
      <c r="G4" s="379" t="s">
        <v>217</v>
      </c>
      <c r="H4" s="379" t="s">
        <v>288</v>
      </c>
      <c r="I4" s="379" t="s">
        <v>218</v>
      </c>
      <c r="J4" s="379" t="s">
        <v>289</v>
      </c>
    </row>
    <row r="5" spans="1:10" ht="15.75" thickBot="1" x14ac:dyDescent="0.3">
      <c r="A5" s="237" t="s">
        <v>249</v>
      </c>
      <c r="B5" s="170"/>
      <c r="C5" s="170"/>
      <c r="D5" s="171" t="str">
        <f>IFERROR(C5/B5," ")</f>
        <v xml:space="preserve"> </v>
      </c>
      <c r="E5" s="172">
        <f>B5-C5</f>
        <v>0</v>
      </c>
      <c r="F5" s="171" t="str">
        <f>IFERROR(1-D5," ")</f>
        <v xml:space="preserve"> </v>
      </c>
      <c r="G5" s="173"/>
      <c r="H5" s="174" t="str">
        <f>IFERROR(G5/B5,"")</f>
        <v/>
      </c>
      <c r="I5" s="170"/>
      <c r="J5" s="174" t="str">
        <f>IFERROR(I5/B5,"")</f>
        <v/>
      </c>
    </row>
    <row r="6" spans="1:10" ht="15.75" thickBot="1" x14ac:dyDescent="0.3">
      <c r="A6" s="239" t="s">
        <v>250</v>
      </c>
      <c r="B6" s="170"/>
      <c r="C6" s="170"/>
      <c r="D6" s="171" t="str">
        <f t="shared" ref="D6:D20" si="0">IFERROR(C6/B6," ")</f>
        <v xml:space="preserve"> </v>
      </c>
      <c r="E6" s="172">
        <f>B6-C6</f>
        <v>0</v>
      </c>
      <c r="F6" s="171" t="str">
        <f t="shared" ref="F6:F20" si="1">IFERROR(1-D6," ")</f>
        <v xml:space="preserve"> </v>
      </c>
      <c r="G6" s="173"/>
      <c r="H6" s="174" t="str">
        <f t="shared" ref="H6:H20" si="2">IFERROR(G6/B6,"")</f>
        <v/>
      </c>
      <c r="I6" s="170"/>
      <c r="J6" s="174" t="str">
        <f t="shared" ref="J6:J20" si="3">IFERROR(I6/B6,"")</f>
        <v/>
      </c>
    </row>
    <row r="7" spans="1:10" ht="15.75" thickBot="1" x14ac:dyDescent="0.3">
      <c r="A7" s="239" t="s">
        <v>251</v>
      </c>
      <c r="B7" s="170"/>
      <c r="C7" s="170"/>
      <c r="D7" s="171" t="str">
        <f t="shared" si="0"/>
        <v xml:space="preserve"> </v>
      </c>
      <c r="E7" s="172">
        <f>B7-C7</f>
        <v>0</v>
      </c>
      <c r="F7" s="171" t="str">
        <f t="shared" si="1"/>
        <v xml:space="preserve"> </v>
      </c>
      <c r="G7" s="173"/>
      <c r="H7" s="174" t="str">
        <f t="shared" si="2"/>
        <v/>
      </c>
      <c r="I7" s="170"/>
      <c r="J7" s="174" t="str">
        <f t="shared" si="3"/>
        <v/>
      </c>
    </row>
    <row r="8" spans="1:10" ht="15.75" thickBot="1" x14ac:dyDescent="0.3">
      <c r="A8" s="240" t="s">
        <v>274</v>
      </c>
      <c r="B8" s="176">
        <f>SUM(B5:B7)</f>
        <v>0</v>
      </c>
      <c r="C8" s="176">
        <f>SUM(C5:C7)</f>
        <v>0</v>
      </c>
      <c r="D8" s="171" t="str">
        <f t="shared" si="0"/>
        <v xml:space="preserve"> </v>
      </c>
      <c r="E8" s="187">
        <f>SUM(E5:E7)</f>
        <v>0</v>
      </c>
      <c r="F8" s="171" t="str">
        <f t="shared" si="1"/>
        <v xml:space="preserve"> </v>
      </c>
      <c r="G8" s="187">
        <f>SUM(G5:G7)</f>
        <v>0</v>
      </c>
      <c r="H8" s="174" t="str">
        <f t="shared" si="2"/>
        <v/>
      </c>
      <c r="I8" s="176">
        <f>SUM(I5:I7)</f>
        <v>0</v>
      </c>
      <c r="J8" s="174" t="str">
        <f t="shared" si="3"/>
        <v/>
      </c>
    </row>
    <row r="9" spans="1:10" ht="15.75" thickBot="1" x14ac:dyDescent="0.3">
      <c r="A9" s="239" t="s">
        <v>253</v>
      </c>
      <c r="B9" s="170"/>
      <c r="C9" s="170"/>
      <c r="D9" s="171" t="str">
        <f t="shared" si="0"/>
        <v xml:space="preserve"> </v>
      </c>
      <c r="E9" s="172">
        <f t="shared" ref="E9:E16" si="4">B9-C9</f>
        <v>0</v>
      </c>
      <c r="F9" s="171" t="str">
        <f t="shared" si="1"/>
        <v xml:space="preserve"> </v>
      </c>
      <c r="G9" s="173"/>
      <c r="H9" s="174" t="str">
        <f t="shared" si="2"/>
        <v/>
      </c>
      <c r="I9" s="170"/>
      <c r="J9" s="174" t="str">
        <f t="shared" si="3"/>
        <v/>
      </c>
    </row>
    <row r="10" spans="1:10" ht="15.75" thickBot="1" x14ac:dyDescent="0.3">
      <c r="A10" s="239" t="s">
        <v>254</v>
      </c>
      <c r="B10" s="170"/>
      <c r="C10" s="170"/>
      <c r="D10" s="171" t="str">
        <f t="shared" si="0"/>
        <v xml:space="preserve"> </v>
      </c>
      <c r="E10" s="172">
        <f t="shared" si="4"/>
        <v>0</v>
      </c>
      <c r="F10" s="171" t="str">
        <f t="shared" si="1"/>
        <v xml:space="preserve"> </v>
      </c>
      <c r="G10" s="173"/>
      <c r="H10" s="174" t="str">
        <f t="shared" si="2"/>
        <v/>
      </c>
      <c r="I10" s="170"/>
      <c r="J10" s="174" t="str">
        <f t="shared" si="3"/>
        <v/>
      </c>
    </row>
    <row r="11" spans="1:10" ht="15.75" thickBot="1" x14ac:dyDescent="0.3">
      <c r="A11" s="240" t="s">
        <v>271</v>
      </c>
      <c r="B11" s="176">
        <f>B9+B10</f>
        <v>0</v>
      </c>
      <c r="C11" s="176">
        <f t="shared" ref="C11:I11" si="5">C9+C10</f>
        <v>0</v>
      </c>
      <c r="D11" s="171" t="str">
        <f t="shared" si="0"/>
        <v xml:space="preserve"> </v>
      </c>
      <c r="E11" s="176">
        <f t="shared" si="5"/>
        <v>0</v>
      </c>
      <c r="F11" s="171" t="str">
        <f t="shared" si="1"/>
        <v xml:space="preserve"> </v>
      </c>
      <c r="G11" s="176">
        <f t="shared" si="5"/>
        <v>0</v>
      </c>
      <c r="H11" s="174" t="str">
        <f t="shared" si="2"/>
        <v/>
      </c>
      <c r="I11" s="176">
        <f t="shared" si="5"/>
        <v>0</v>
      </c>
      <c r="J11" s="174" t="str">
        <f t="shared" si="3"/>
        <v/>
      </c>
    </row>
    <row r="12" spans="1:10" ht="15.75" thickBot="1" x14ac:dyDescent="0.3">
      <c r="A12" s="239" t="s">
        <v>564</v>
      </c>
      <c r="B12" s="170"/>
      <c r="C12" s="170"/>
      <c r="D12" s="171" t="str">
        <f t="shared" si="0"/>
        <v xml:space="preserve"> </v>
      </c>
      <c r="E12" s="172">
        <f t="shared" si="4"/>
        <v>0</v>
      </c>
      <c r="F12" s="171" t="str">
        <f t="shared" si="1"/>
        <v xml:space="preserve"> </v>
      </c>
      <c r="G12" s="173"/>
      <c r="H12" s="174" t="str">
        <f t="shared" si="2"/>
        <v/>
      </c>
      <c r="I12" s="170"/>
      <c r="J12" s="174" t="str">
        <f t="shared" si="3"/>
        <v/>
      </c>
    </row>
    <row r="13" spans="1:10" ht="15.75" thickBot="1" x14ac:dyDescent="0.3">
      <c r="A13" s="239" t="s">
        <v>255</v>
      </c>
      <c r="B13" s="170"/>
      <c r="C13" s="170"/>
      <c r="D13" s="171" t="str">
        <f t="shared" si="0"/>
        <v xml:space="preserve"> </v>
      </c>
      <c r="E13" s="172">
        <f t="shared" si="4"/>
        <v>0</v>
      </c>
      <c r="F13" s="171" t="str">
        <f t="shared" si="1"/>
        <v xml:space="preserve"> </v>
      </c>
      <c r="G13" s="173"/>
      <c r="H13" s="174" t="str">
        <f t="shared" si="2"/>
        <v/>
      </c>
      <c r="I13" s="170"/>
      <c r="J13" s="174" t="str">
        <f t="shared" si="3"/>
        <v/>
      </c>
    </row>
    <row r="14" spans="1:10" ht="15.75" thickBot="1" x14ac:dyDescent="0.3">
      <c r="A14" s="240" t="s">
        <v>272</v>
      </c>
      <c r="B14" s="176">
        <f>B12+B13</f>
        <v>0</v>
      </c>
      <c r="C14" s="176">
        <f t="shared" ref="C14:I14" si="6">C12+C13</f>
        <v>0</v>
      </c>
      <c r="D14" s="171" t="str">
        <f t="shared" si="0"/>
        <v xml:space="preserve"> </v>
      </c>
      <c r="E14" s="176">
        <f t="shared" si="6"/>
        <v>0</v>
      </c>
      <c r="F14" s="171" t="str">
        <f t="shared" si="1"/>
        <v xml:space="preserve"> </v>
      </c>
      <c r="G14" s="176">
        <f t="shared" si="6"/>
        <v>0</v>
      </c>
      <c r="H14" s="174" t="str">
        <f t="shared" si="2"/>
        <v/>
      </c>
      <c r="I14" s="176">
        <f t="shared" si="6"/>
        <v>0</v>
      </c>
      <c r="J14" s="174" t="str">
        <f t="shared" si="3"/>
        <v/>
      </c>
    </row>
    <row r="15" spans="1:10" ht="15.75" thickBot="1" x14ac:dyDescent="0.3">
      <c r="A15" s="239" t="s">
        <v>256</v>
      </c>
      <c r="B15" s="170"/>
      <c r="C15" s="170"/>
      <c r="D15" s="171" t="str">
        <f t="shared" si="0"/>
        <v xml:space="preserve"> </v>
      </c>
      <c r="E15" s="172">
        <f t="shared" si="4"/>
        <v>0</v>
      </c>
      <c r="F15" s="171" t="str">
        <f t="shared" si="1"/>
        <v xml:space="preserve"> </v>
      </c>
      <c r="G15" s="173"/>
      <c r="H15" s="174" t="str">
        <f t="shared" si="2"/>
        <v/>
      </c>
      <c r="I15" s="170"/>
      <c r="J15" s="174" t="str">
        <f t="shared" si="3"/>
        <v/>
      </c>
    </row>
    <row r="16" spans="1:10" ht="15.75" thickBot="1" x14ac:dyDescent="0.3">
      <c r="A16" s="239" t="s">
        <v>257</v>
      </c>
      <c r="B16" s="170"/>
      <c r="C16" s="170"/>
      <c r="D16" s="171" t="str">
        <f t="shared" si="0"/>
        <v xml:space="preserve"> </v>
      </c>
      <c r="E16" s="172">
        <f t="shared" si="4"/>
        <v>0</v>
      </c>
      <c r="F16" s="171" t="str">
        <f t="shared" si="1"/>
        <v xml:space="preserve"> </v>
      </c>
      <c r="G16" s="173"/>
      <c r="H16" s="174" t="str">
        <f t="shared" si="2"/>
        <v/>
      </c>
      <c r="I16" s="170"/>
      <c r="J16" s="174" t="str">
        <f t="shared" si="3"/>
        <v/>
      </c>
    </row>
    <row r="17" spans="1:10" ht="15.75" thickBot="1" x14ac:dyDescent="0.3">
      <c r="A17" s="240" t="s">
        <v>273</v>
      </c>
      <c r="B17" s="176">
        <f>B15+B16</f>
        <v>0</v>
      </c>
      <c r="C17" s="176">
        <f t="shared" ref="C17:I17" si="7">C15+C16</f>
        <v>0</v>
      </c>
      <c r="D17" s="171" t="str">
        <f t="shared" si="0"/>
        <v xml:space="preserve"> </v>
      </c>
      <c r="E17" s="176">
        <f t="shared" si="7"/>
        <v>0</v>
      </c>
      <c r="F17" s="171" t="str">
        <f t="shared" si="1"/>
        <v xml:space="preserve"> </v>
      </c>
      <c r="G17" s="176">
        <f t="shared" si="7"/>
        <v>0</v>
      </c>
      <c r="H17" s="174" t="str">
        <f t="shared" si="2"/>
        <v/>
      </c>
      <c r="I17" s="176">
        <f t="shared" si="7"/>
        <v>0</v>
      </c>
      <c r="J17" s="174" t="str">
        <f t="shared" si="3"/>
        <v/>
      </c>
    </row>
    <row r="18" spans="1:10" ht="15.75" thickBot="1" x14ac:dyDescent="0.3">
      <c r="A18" s="238" t="s">
        <v>252</v>
      </c>
      <c r="B18" s="176">
        <f>SUM(B11+B14+B17)</f>
        <v>0</v>
      </c>
      <c r="C18" s="176">
        <f>SUM(C11+C14+C17)</f>
        <v>0</v>
      </c>
      <c r="D18" s="171" t="str">
        <f t="shared" si="0"/>
        <v xml:space="preserve"> </v>
      </c>
      <c r="E18" s="176">
        <f>SUM(E11+E14+E17)</f>
        <v>0</v>
      </c>
      <c r="F18" s="171" t="str">
        <f t="shared" si="1"/>
        <v xml:space="preserve"> </v>
      </c>
      <c r="G18" s="176">
        <f t="shared" ref="G18:I18" si="8">SUM(G11+G14+G17)</f>
        <v>0</v>
      </c>
      <c r="H18" s="174" t="str">
        <f t="shared" si="2"/>
        <v/>
      </c>
      <c r="I18" s="176">
        <f t="shared" si="8"/>
        <v>0</v>
      </c>
      <c r="J18" s="174" t="str">
        <f t="shared" si="3"/>
        <v/>
      </c>
    </row>
    <row r="19" spans="1:10" ht="15.75" thickBot="1" x14ac:dyDescent="0.3">
      <c r="A19" s="239"/>
      <c r="B19" s="380"/>
      <c r="C19" s="380"/>
      <c r="D19" s="380"/>
      <c r="E19" s="380"/>
      <c r="F19" s="177"/>
      <c r="G19" s="177"/>
      <c r="H19" s="380"/>
      <c r="I19" s="380"/>
      <c r="J19" s="380"/>
    </row>
    <row r="20" spans="1:10" ht="15.75" thickBot="1" x14ac:dyDescent="0.3">
      <c r="A20" s="381" t="s">
        <v>233</v>
      </c>
      <c r="B20" s="176">
        <f>B8+B18</f>
        <v>0</v>
      </c>
      <c r="C20" s="176">
        <f>C8+C18</f>
        <v>0</v>
      </c>
      <c r="D20" s="171" t="str">
        <f t="shared" si="0"/>
        <v xml:space="preserve"> </v>
      </c>
      <c r="E20" s="179">
        <f>E8+E18</f>
        <v>0</v>
      </c>
      <c r="F20" s="171" t="str">
        <f t="shared" si="1"/>
        <v xml:space="preserve"> </v>
      </c>
      <c r="G20" s="179">
        <f>G8+G18</f>
        <v>0</v>
      </c>
      <c r="H20" s="174" t="str">
        <f t="shared" si="2"/>
        <v/>
      </c>
      <c r="I20" s="176">
        <f>I8+I18</f>
        <v>0</v>
      </c>
      <c r="J20" s="174" t="str">
        <f t="shared" si="3"/>
        <v/>
      </c>
    </row>
    <row r="21" spans="1:10" ht="15.75" hidden="1" thickBot="1" x14ac:dyDescent="0.3">
      <c r="A21" s="381" t="s">
        <v>234</v>
      </c>
      <c r="B21" s="382"/>
      <c r="C21" s="382"/>
      <c r="D21" s="382"/>
      <c r="E21" s="382"/>
      <c r="F21" s="382"/>
      <c r="G21" s="382"/>
      <c r="H21" s="382"/>
      <c r="I21" s="382"/>
      <c r="J21" s="382"/>
    </row>
    <row r="22" spans="1:10" ht="15.75" hidden="1" thickBot="1" x14ac:dyDescent="0.3">
      <c r="A22" s="381" t="s">
        <v>235</v>
      </c>
      <c r="B22" s="382"/>
      <c r="C22" s="382"/>
      <c r="D22" s="382"/>
      <c r="E22" s="382"/>
      <c r="F22" s="382"/>
      <c r="G22" s="382"/>
      <c r="H22" s="382"/>
      <c r="I22" s="382"/>
      <c r="J22" s="382"/>
    </row>
    <row r="24" spans="1:10" x14ac:dyDescent="0.25">
      <c r="A24" s="378" t="s">
        <v>291</v>
      </c>
      <c r="B24" s="227"/>
      <c r="C24" s="227"/>
      <c r="D24" s="227"/>
      <c r="E24" s="227"/>
      <c r="F24" s="227"/>
      <c r="G24" s="227"/>
      <c r="H24" s="227"/>
      <c r="I24" s="227"/>
      <c r="J24" s="227"/>
    </row>
    <row r="25" spans="1:10" ht="15.75" thickBot="1" x14ac:dyDescent="0.3">
      <c r="A25" s="227"/>
      <c r="B25" s="228" t="s">
        <v>189</v>
      </c>
      <c r="C25" s="228"/>
      <c r="D25" s="229" t="s">
        <v>464</v>
      </c>
      <c r="E25" s="227"/>
      <c r="F25" s="227"/>
      <c r="G25" s="227"/>
      <c r="H25" s="227"/>
      <c r="I25" s="227"/>
      <c r="J25" s="227"/>
    </row>
    <row r="26" spans="1:10" x14ac:dyDescent="0.25">
      <c r="A26" s="503" t="s">
        <v>245</v>
      </c>
      <c r="B26" s="505" t="s">
        <v>213</v>
      </c>
      <c r="C26" s="507" t="s">
        <v>213</v>
      </c>
      <c r="D26" s="507"/>
      <c r="E26" s="507"/>
      <c r="F26" s="507"/>
      <c r="G26" s="507"/>
      <c r="H26" s="507"/>
      <c r="I26" s="507"/>
      <c r="J26" s="507"/>
    </row>
    <row r="27" spans="1:10" ht="45.75" thickBot="1" x14ac:dyDescent="0.3">
      <c r="A27" s="504"/>
      <c r="B27" s="506"/>
      <c r="C27" s="383" t="s">
        <v>214</v>
      </c>
      <c r="D27" s="379" t="s">
        <v>215</v>
      </c>
      <c r="E27" s="383" t="s">
        <v>216</v>
      </c>
      <c r="F27" s="379" t="s">
        <v>258</v>
      </c>
      <c r="G27" s="379" t="s">
        <v>217</v>
      </c>
      <c r="H27" s="379" t="s">
        <v>288</v>
      </c>
      <c r="I27" s="379" t="s">
        <v>218</v>
      </c>
      <c r="J27" s="379" t="s">
        <v>289</v>
      </c>
    </row>
    <row r="28" spans="1:10" ht="15.75" thickBot="1" x14ac:dyDescent="0.3">
      <c r="A28" s="237" t="s">
        <v>219</v>
      </c>
      <c r="B28" s="170"/>
      <c r="C28" s="170"/>
      <c r="D28" s="171" t="str">
        <f t="shared" ref="D28:D43" si="9">IFERROR(C28/B28," ")</f>
        <v xml:space="preserve"> </v>
      </c>
      <c r="E28" s="172">
        <f>B28-C28</f>
        <v>0</v>
      </c>
      <c r="F28" s="171" t="str">
        <f t="shared" ref="F28:F43" si="10">IFERROR(1-D28," ")</f>
        <v xml:space="preserve"> </v>
      </c>
      <c r="G28" s="173"/>
      <c r="H28" s="174" t="str">
        <f t="shared" ref="H28:H41" si="11">IFERROR(G28/B28,"")</f>
        <v/>
      </c>
      <c r="I28" s="170"/>
      <c r="J28" s="174" t="str">
        <f t="shared" ref="J28:J43" si="12">IFERROR(I28/B28,"")</f>
        <v/>
      </c>
    </row>
    <row r="29" spans="1:10" ht="15.75" thickBot="1" x14ac:dyDescent="0.3">
      <c r="A29" s="239" t="s">
        <v>220</v>
      </c>
      <c r="B29" s="170"/>
      <c r="C29" s="170"/>
      <c r="D29" s="171" t="str">
        <f t="shared" si="9"/>
        <v xml:space="preserve"> </v>
      </c>
      <c r="E29" s="172">
        <f t="shared" ref="E29:E41" si="13">B29-C29</f>
        <v>0</v>
      </c>
      <c r="F29" s="171" t="str">
        <f t="shared" si="10"/>
        <v xml:space="preserve"> </v>
      </c>
      <c r="G29" s="173"/>
      <c r="H29" s="174" t="str">
        <f t="shared" si="11"/>
        <v/>
      </c>
      <c r="I29" s="170"/>
      <c r="J29" s="174" t="str">
        <f t="shared" si="12"/>
        <v/>
      </c>
    </row>
    <row r="30" spans="1:10" ht="15.75" thickBot="1" x14ac:dyDescent="0.3">
      <c r="A30" s="239" t="s">
        <v>221</v>
      </c>
      <c r="B30" s="170"/>
      <c r="C30" s="170"/>
      <c r="D30" s="171" t="str">
        <f t="shared" si="9"/>
        <v xml:space="preserve"> </v>
      </c>
      <c r="E30" s="172">
        <f t="shared" si="13"/>
        <v>0</v>
      </c>
      <c r="F30" s="171" t="str">
        <f t="shared" si="10"/>
        <v xml:space="preserve"> </v>
      </c>
      <c r="G30" s="173"/>
      <c r="H30" s="174" t="str">
        <f t="shared" si="11"/>
        <v/>
      </c>
      <c r="I30" s="170"/>
      <c r="J30" s="174" t="str">
        <f t="shared" si="12"/>
        <v/>
      </c>
    </row>
    <row r="31" spans="1:10" ht="15.75" thickBot="1" x14ac:dyDescent="0.3">
      <c r="A31" s="239" t="s">
        <v>222</v>
      </c>
      <c r="B31" s="170"/>
      <c r="C31" s="170"/>
      <c r="D31" s="171" t="str">
        <f t="shared" si="9"/>
        <v xml:space="preserve"> </v>
      </c>
      <c r="E31" s="172">
        <f t="shared" si="13"/>
        <v>0</v>
      </c>
      <c r="F31" s="171" t="str">
        <f t="shared" si="10"/>
        <v xml:space="preserve"> </v>
      </c>
      <c r="G31" s="173"/>
      <c r="H31" s="174" t="str">
        <f t="shared" si="11"/>
        <v/>
      </c>
      <c r="I31" s="170"/>
      <c r="J31" s="174" t="str">
        <f t="shared" si="12"/>
        <v/>
      </c>
    </row>
    <row r="32" spans="1:10" ht="15.75" thickBot="1" x14ac:dyDescent="0.3">
      <c r="A32" s="240" t="s">
        <v>223</v>
      </c>
      <c r="B32" s="176">
        <f>SUM(B28:B31)</f>
        <v>0</v>
      </c>
      <c r="C32" s="176">
        <f>SUM(C28:C31)</f>
        <v>0</v>
      </c>
      <c r="D32" s="171" t="str">
        <f t="shared" si="9"/>
        <v xml:space="preserve"> </v>
      </c>
      <c r="E32" s="187">
        <f>SUM(E28:E31)</f>
        <v>0</v>
      </c>
      <c r="F32" s="171" t="str">
        <f t="shared" si="10"/>
        <v xml:space="preserve"> </v>
      </c>
      <c r="G32" s="187">
        <f>SUM(G28:G31)</f>
        <v>0</v>
      </c>
      <c r="H32" s="174" t="str">
        <f t="shared" si="11"/>
        <v/>
      </c>
      <c r="I32" s="176">
        <f>SUM(I28:I31)</f>
        <v>0</v>
      </c>
      <c r="J32" s="174" t="str">
        <f t="shared" si="12"/>
        <v/>
      </c>
    </row>
    <row r="33" spans="1:10" ht="15.75" thickBot="1" x14ac:dyDescent="0.3">
      <c r="A33" s="239" t="s">
        <v>224</v>
      </c>
      <c r="B33" s="170"/>
      <c r="C33" s="170"/>
      <c r="D33" s="171" t="str">
        <f t="shared" si="9"/>
        <v xml:space="preserve"> </v>
      </c>
      <c r="E33" s="172">
        <f t="shared" si="13"/>
        <v>0</v>
      </c>
      <c r="F33" s="171" t="str">
        <f t="shared" si="10"/>
        <v xml:space="preserve"> </v>
      </c>
      <c r="G33" s="173"/>
      <c r="H33" s="174" t="str">
        <f t="shared" si="11"/>
        <v/>
      </c>
      <c r="I33" s="170"/>
      <c r="J33" s="174" t="str">
        <f t="shared" si="12"/>
        <v/>
      </c>
    </row>
    <row r="34" spans="1:10" ht="15.75" thickBot="1" x14ac:dyDescent="0.3">
      <c r="A34" s="239" t="s">
        <v>225</v>
      </c>
      <c r="B34" s="170"/>
      <c r="C34" s="170"/>
      <c r="D34" s="171" t="str">
        <f t="shared" si="9"/>
        <v xml:space="preserve"> </v>
      </c>
      <c r="E34" s="172">
        <f t="shared" si="13"/>
        <v>0</v>
      </c>
      <c r="F34" s="171" t="str">
        <f t="shared" si="10"/>
        <v xml:space="preserve"> </v>
      </c>
      <c r="G34" s="173"/>
      <c r="H34" s="174" t="str">
        <f t="shared" si="11"/>
        <v/>
      </c>
      <c r="I34" s="170"/>
      <c r="J34" s="174" t="str">
        <f t="shared" si="12"/>
        <v/>
      </c>
    </row>
    <row r="35" spans="1:10" ht="15.75" thickBot="1" x14ac:dyDescent="0.3">
      <c r="A35" s="238" t="s">
        <v>226</v>
      </c>
      <c r="B35" s="176">
        <f>SUM(B33:B34)</f>
        <v>0</v>
      </c>
      <c r="C35" s="176">
        <f>SUM(C33:C34)</f>
        <v>0</v>
      </c>
      <c r="D35" s="171" t="str">
        <f t="shared" si="9"/>
        <v xml:space="preserve"> </v>
      </c>
      <c r="E35" s="187">
        <f t="shared" si="13"/>
        <v>0</v>
      </c>
      <c r="F35" s="171" t="str">
        <f t="shared" si="10"/>
        <v xml:space="preserve"> </v>
      </c>
      <c r="G35" s="188">
        <f>SUM(G33:G34)</f>
        <v>0</v>
      </c>
      <c r="H35" s="174" t="str">
        <f t="shared" si="11"/>
        <v/>
      </c>
      <c r="I35" s="176">
        <f>SUM(I33:I34)</f>
        <v>0</v>
      </c>
      <c r="J35" s="174" t="str">
        <f t="shared" si="12"/>
        <v/>
      </c>
    </row>
    <row r="36" spans="1:10" ht="15.75" thickBot="1" x14ac:dyDescent="0.3">
      <c r="A36" s="239" t="s">
        <v>227</v>
      </c>
      <c r="B36" s="170"/>
      <c r="C36" s="170"/>
      <c r="D36" s="171" t="str">
        <f t="shared" si="9"/>
        <v xml:space="preserve"> </v>
      </c>
      <c r="E36" s="172">
        <f t="shared" si="13"/>
        <v>0</v>
      </c>
      <c r="F36" s="171" t="str">
        <f t="shared" si="10"/>
        <v xml:space="preserve"> </v>
      </c>
      <c r="G36" s="173"/>
      <c r="H36" s="174" t="str">
        <f t="shared" si="11"/>
        <v/>
      </c>
      <c r="I36" s="170"/>
      <c r="J36" s="174" t="str">
        <f t="shared" si="12"/>
        <v/>
      </c>
    </row>
    <row r="37" spans="1:10" ht="15.75" thickBot="1" x14ac:dyDescent="0.3">
      <c r="A37" s="239" t="s">
        <v>228</v>
      </c>
      <c r="B37" s="170"/>
      <c r="C37" s="170"/>
      <c r="D37" s="171" t="str">
        <f t="shared" si="9"/>
        <v xml:space="preserve"> </v>
      </c>
      <c r="E37" s="172">
        <f t="shared" si="13"/>
        <v>0</v>
      </c>
      <c r="F37" s="171" t="str">
        <f t="shared" si="10"/>
        <v xml:space="preserve"> </v>
      </c>
      <c r="G37" s="173"/>
      <c r="H37" s="174" t="str">
        <f t="shared" si="11"/>
        <v/>
      </c>
      <c r="I37" s="170"/>
      <c r="J37" s="174" t="str">
        <f t="shared" si="12"/>
        <v/>
      </c>
    </row>
    <row r="38" spans="1:10" ht="15.75" thickBot="1" x14ac:dyDescent="0.3">
      <c r="A38" s="384" t="s">
        <v>229</v>
      </c>
      <c r="B38" s="176">
        <f>SUM(B36:B37)</f>
        <v>0</v>
      </c>
      <c r="C38" s="176">
        <f>SUM(C36:C37)</f>
        <v>0</v>
      </c>
      <c r="D38" s="171" t="str">
        <f t="shared" si="9"/>
        <v xml:space="preserve"> </v>
      </c>
      <c r="E38" s="187">
        <f t="shared" si="13"/>
        <v>0</v>
      </c>
      <c r="F38" s="171" t="str">
        <f t="shared" si="10"/>
        <v xml:space="preserve"> </v>
      </c>
      <c r="G38" s="188">
        <f>SUM(G36:G37)</f>
        <v>0</v>
      </c>
      <c r="H38" s="174" t="str">
        <f t="shared" si="11"/>
        <v/>
      </c>
      <c r="I38" s="176">
        <f>SUM(I36:I37)</f>
        <v>0</v>
      </c>
      <c r="J38" s="174" t="str">
        <f t="shared" si="12"/>
        <v/>
      </c>
    </row>
    <row r="39" spans="1:10" ht="15.75" thickBot="1" x14ac:dyDescent="0.3">
      <c r="A39" s="239" t="s">
        <v>230</v>
      </c>
      <c r="B39" s="170"/>
      <c r="C39" s="170"/>
      <c r="D39" s="171" t="str">
        <f t="shared" si="9"/>
        <v xml:space="preserve"> </v>
      </c>
      <c r="E39" s="172">
        <f t="shared" si="13"/>
        <v>0</v>
      </c>
      <c r="F39" s="171" t="str">
        <f t="shared" si="10"/>
        <v xml:space="preserve"> </v>
      </c>
      <c r="G39" s="173"/>
      <c r="H39" s="174" t="str">
        <f t="shared" si="11"/>
        <v/>
      </c>
      <c r="I39" s="170"/>
      <c r="J39" s="174" t="str">
        <f t="shared" si="12"/>
        <v/>
      </c>
    </row>
    <row r="40" spans="1:10" ht="15.75" thickBot="1" x14ac:dyDescent="0.3">
      <c r="A40" s="239" t="s">
        <v>231</v>
      </c>
      <c r="B40" s="170"/>
      <c r="C40" s="170"/>
      <c r="D40" s="171" t="str">
        <f t="shared" si="9"/>
        <v xml:space="preserve"> </v>
      </c>
      <c r="E40" s="172">
        <f t="shared" si="13"/>
        <v>0</v>
      </c>
      <c r="F40" s="171" t="str">
        <f t="shared" si="10"/>
        <v xml:space="preserve"> </v>
      </c>
      <c r="G40" s="173"/>
      <c r="H40" s="174" t="str">
        <f t="shared" si="11"/>
        <v/>
      </c>
      <c r="I40" s="170"/>
      <c r="J40" s="174" t="str">
        <f t="shared" si="12"/>
        <v/>
      </c>
    </row>
    <row r="41" spans="1:10" ht="15.75" thickBot="1" x14ac:dyDescent="0.3">
      <c r="A41" s="244" t="s">
        <v>232</v>
      </c>
      <c r="B41" s="176">
        <f>SUM(B39:B40)</f>
        <v>0</v>
      </c>
      <c r="C41" s="176">
        <f>SUM(C39:C40)</f>
        <v>0</v>
      </c>
      <c r="D41" s="171" t="str">
        <f t="shared" si="9"/>
        <v xml:space="preserve"> </v>
      </c>
      <c r="E41" s="187">
        <f t="shared" si="13"/>
        <v>0</v>
      </c>
      <c r="F41" s="171" t="str">
        <f t="shared" si="10"/>
        <v xml:space="preserve"> </v>
      </c>
      <c r="G41" s="188">
        <f>SUM(G39:G40)</f>
        <v>0</v>
      </c>
      <c r="H41" s="174" t="str">
        <f t="shared" si="11"/>
        <v/>
      </c>
      <c r="I41" s="176">
        <f>SUM(I39:I40)</f>
        <v>0</v>
      </c>
      <c r="J41" s="174" t="str">
        <f t="shared" si="12"/>
        <v/>
      </c>
    </row>
    <row r="42" spans="1:10" ht="15.75" thickBot="1" x14ac:dyDescent="0.3">
      <c r="A42" s="239"/>
      <c r="B42" s="380"/>
      <c r="C42" s="380"/>
      <c r="D42" s="380"/>
      <c r="E42" s="380"/>
      <c r="F42" s="177"/>
      <c r="G42" s="177"/>
      <c r="H42" s="380"/>
      <c r="I42" s="380"/>
      <c r="J42" s="380"/>
    </row>
    <row r="43" spans="1:10" ht="15.75" thickBot="1" x14ac:dyDescent="0.3">
      <c r="A43" s="381" t="s">
        <v>233</v>
      </c>
      <c r="B43" s="176">
        <f>B32+B35+B38+B41</f>
        <v>0</v>
      </c>
      <c r="C43" s="176">
        <f>C32+C35+C38+C41</f>
        <v>0</v>
      </c>
      <c r="D43" s="171" t="str">
        <f t="shared" si="9"/>
        <v xml:space="preserve"> </v>
      </c>
      <c r="E43" s="179">
        <f>E32+E35+E38+E41</f>
        <v>0</v>
      </c>
      <c r="F43" s="171" t="str">
        <f t="shared" si="10"/>
        <v xml:space="preserve"> </v>
      </c>
      <c r="G43" s="179">
        <f>G32+G35+G38+G41</f>
        <v>0</v>
      </c>
      <c r="H43" s="174" t="str">
        <f t="shared" ref="H43" si="14">IFERROR(G43/B43,"")</f>
        <v/>
      </c>
      <c r="I43" s="176">
        <f>I32+I35+I38+I41</f>
        <v>0</v>
      </c>
      <c r="J43" s="174" t="str">
        <f t="shared" si="12"/>
        <v/>
      </c>
    </row>
    <row r="44" spans="1:10" ht="15.75" hidden="1" thickBot="1" x14ac:dyDescent="0.3">
      <c r="A44" s="381" t="s">
        <v>234</v>
      </c>
      <c r="B44" s="382"/>
      <c r="C44" s="382"/>
      <c r="D44" s="382"/>
      <c r="E44" s="382"/>
      <c r="F44" s="382"/>
      <c r="G44" s="382"/>
      <c r="H44" s="382"/>
      <c r="I44" s="382"/>
      <c r="J44" s="382"/>
    </row>
    <row r="45" spans="1:10" ht="15.75" hidden="1" thickBot="1" x14ac:dyDescent="0.3">
      <c r="A45" s="381" t="s">
        <v>235</v>
      </c>
      <c r="B45" s="382"/>
      <c r="C45" s="382"/>
      <c r="D45" s="382"/>
      <c r="E45" s="382"/>
      <c r="F45" s="382"/>
      <c r="G45" s="382"/>
      <c r="H45" s="382"/>
      <c r="I45" s="382"/>
      <c r="J45" s="382"/>
    </row>
  </sheetData>
  <sheetProtection password="CC1B" sheet="1" objects="1" scenarios="1"/>
  <mergeCells count="6">
    <mergeCell ref="A26:A27"/>
    <mergeCell ref="B26:B27"/>
    <mergeCell ref="C26:J26"/>
    <mergeCell ref="A3:A4"/>
    <mergeCell ref="B3:B4"/>
    <mergeCell ref="C3:J3"/>
  </mergeCells>
  <dataValidations count="1">
    <dataValidation type="whole" allowBlank="1" showInputMessage="1" showErrorMessage="1" sqref="B5:C7 G5:G7 I5:I7 B9:C10 G9:G10 I9:I10 B12:C13 G12:G13 I12:I13 B15:C16 G15:G16 I15:I16 B28:C31 G28:G31 I28:I31 B33:C34 G33:G34 I33:I34 B36:C37 G36:G37 I36:I37 B39:C40 G39:G40 I39:I4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2:N92"/>
  <sheetViews>
    <sheetView topLeftCell="A67" zoomScaleNormal="100" workbookViewId="0">
      <selection activeCell="M64" sqref="M64"/>
    </sheetView>
  </sheetViews>
  <sheetFormatPr baseColWidth="10" defaultRowHeight="15" x14ac:dyDescent="0.25"/>
  <cols>
    <col min="1" max="1" width="81.5703125" style="33" bestFit="1" customWidth="1"/>
    <col min="2" max="2" width="11" style="33" customWidth="1"/>
    <col min="3" max="3" width="8.140625" style="33" bestFit="1" customWidth="1"/>
    <col min="4" max="4" width="9.7109375" style="33" bestFit="1" customWidth="1"/>
    <col min="5" max="5" width="9.42578125" style="33" bestFit="1" customWidth="1"/>
    <col min="6" max="6" width="12" style="33" bestFit="1" customWidth="1"/>
    <col min="7" max="7" width="9.42578125" style="33" customWidth="1"/>
    <col min="8" max="8" width="9.7109375" style="33" bestFit="1" customWidth="1"/>
    <col min="9" max="9" width="10.5703125" style="33" customWidth="1"/>
    <col min="10" max="10" width="9.7109375" style="33" bestFit="1" customWidth="1"/>
    <col min="11" max="11" width="9.42578125" style="33" bestFit="1" customWidth="1"/>
    <col min="12" max="12" width="9.7109375" style="33" bestFit="1" customWidth="1"/>
    <col min="13" max="14" width="9.7109375" style="33" customWidth="1"/>
    <col min="15" max="16384" width="11.42578125" style="33"/>
  </cols>
  <sheetData>
    <row r="2" spans="1:12" ht="18.75" x14ac:dyDescent="0.25">
      <c r="A2" s="226" t="s">
        <v>293</v>
      </c>
      <c r="C2" s="227"/>
      <c r="D2" s="227"/>
      <c r="E2" s="227"/>
      <c r="F2" s="227"/>
      <c r="G2" s="227"/>
      <c r="H2" s="227"/>
      <c r="I2" s="227"/>
      <c r="J2" s="227"/>
      <c r="K2" s="227"/>
    </row>
    <row r="3" spans="1:12" ht="15.75" thickBot="1" x14ac:dyDescent="0.3">
      <c r="A3" s="228" t="s">
        <v>189</v>
      </c>
      <c r="B3" s="229" t="s">
        <v>464</v>
      </c>
      <c r="F3" s="230" t="s">
        <v>37</v>
      </c>
      <c r="G3" s="230"/>
      <c r="I3" s="227"/>
      <c r="J3" s="227"/>
      <c r="K3" s="227"/>
      <c r="L3" s="227"/>
    </row>
    <row r="4" spans="1:12" ht="14.45" customHeight="1" thickBot="1" x14ac:dyDescent="0.3">
      <c r="A4" s="231" t="s">
        <v>244</v>
      </c>
      <c r="B4" s="337"/>
      <c r="C4" s="515" t="s">
        <v>213</v>
      </c>
      <c r="D4" s="515"/>
      <c r="E4" s="515"/>
      <c r="F4" s="515"/>
      <c r="G4" s="515"/>
      <c r="H4" s="515"/>
    </row>
    <row r="5" spans="1:12" ht="84.75" thickBot="1" x14ac:dyDescent="0.3">
      <c r="A5" s="232" t="s">
        <v>245</v>
      </c>
      <c r="B5" s="233" t="s">
        <v>213</v>
      </c>
      <c r="C5" s="234" t="s">
        <v>260</v>
      </c>
      <c r="D5" s="234" t="s">
        <v>259</v>
      </c>
      <c r="E5" s="234" t="s">
        <v>558</v>
      </c>
      <c r="F5" s="234" t="s">
        <v>557</v>
      </c>
      <c r="G5" s="235" t="s">
        <v>559</v>
      </c>
      <c r="H5" s="235" t="s">
        <v>560</v>
      </c>
    </row>
    <row r="6" spans="1:12" ht="30.75" thickBot="1" x14ac:dyDescent="0.3">
      <c r="A6" s="236" t="s">
        <v>246</v>
      </c>
      <c r="B6" s="236"/>
      <c r="C6" s="236"/>
      <c r="D6" s="337" t="s">
        <v>247</v>
      </c>
      <c r="E6" s="337"/>
      <c r="F6" s="337" t="s">
        <v>247</v>
      </c>
      <c r="G6" s="337"/>
      <c r="H6" s="337" t="s">
        <v>247</v>
      </c>
    </row>
    <row r="7" spans="1:12" ht="15.75" thickBot="1" x14ac:dyDescent="0.3">
      <c r="A7" s="237" t="s">
        <v>249</v>
      </c>
      <c r="B7" s="199">
        <f>ALUMNADO!B5</f>
        <v>0</v>
      </c>
      <c r="C7" s="170"/>
      <c r="D7" s="181" t="str">
        <f>IFERROR(C7/B7,"")</f>
        <v/>
      </c>
      <c r="E7" s="267"/>
      <c r="F7" s="181" t="str">
        <f>IFERROR(E7/B7,"")</f>
        <v/>
      </c>
      <c r="G7" s="312">
        <f>ALUMNADO!I5</f>
        <v>0</v>
      </c>
      <c r="H7" s="181" t="str">
        <f>IFERROR(G7/B7,"")</f>
        <v/>
      </c>
    </row>
    <row r="8" spans="1:12" ht="15.75" thickBot="1" x14ac:dyDescent="0.3">
      <c r="A8" s="237" t="s">
        <v>250</v>
      </c>
      <c r="B8" s="199">
        <f>ALUMNADO!B6</f>
        <v>0</v>
      </c>
      <c r="C8" s="170"/>
      <c r="D8" s="181" t="str">
        <f t="shared" ref="D8:D22" si="0">IFERROR(C8/B8,"")</f>
        <v/>
      </c>
      <c r="E8" s="170"/>
      <c r="F8" s="181" t="str">
        <f t="shared" ref="F8:F22" si="1">IFERROR(E8/B8,"")</f>
        <v/>
      </c>
      <c r="G8" s="312">
        <f>ALUMNADO!I6</f>
        <v>0</v>
      </c>
      <c r="H8" s="181" t="str">
        <f t="shared" ref="H8:H22" si="2">IFERROR(G8/B8,"")</f>
        <v/>
      </c>
    </row>
    <row r="9" spans="1:12" ht="15.75" thickBot="1" x14ac:dyDescent="0.3">
      <c r="A9" s="237" t="s">
        <v>251</v>
      </c>
      <c r="B9" s="199">
        <f>ALUMNADO!B7</f>
        <v>0</v>
      </c>
      <c r="C9" s="170"/>
      <c r="D9" s="181" t="str">
        <f t="shared" si="0"/>
        <v/>
      </c>
      <c r="E9" s="170"/>
      <c r="F9" s="181" t="str">
        <f t="shared" si="1"/>
        <v/>
      </c>
      <c r="G9" s="312">
        <f>ALUMNADO!I7</f>
        <v>0</v>
      </c>
      <c r="H9" s="181" t="str">
        <f t="shared" si="2"/>
        <v/>
      </c>
    </row>
    <row r="10" spans="1:12" ht="15.75" thickBot="1" x14ac:dyDescent="0.3">
      <c r="A10" s="238" t="s">
        <v>274</v>
      </c>
      <c r="B10" s="175">
        <f>SUM(B7:B9)</f>
        <v>0</v>
      </c>
      <c r="C10" s="175">
        <f>SUM(C7:C9)</f>
        <v>0</v>
      </c>
      <c r="D10" s="186" t="str">
        <f t="shared" si="0"/>
        <v/>
      </c>
      <c r="E10" s="175">
        <f>SUM(E7:E9)</f>
        <v>0</v>
      </c>
      <c r="F10" s="186" t="str">
        <f t="shared" si="1"/>
        <v/>
      </c>
      <c r="G10" s="175">
        <f>SUM(G7:G9)</f>
        <v>0</v>
      </c>
      <c r="H10" s="186" t="str">
        <f t="shared" si="2"/>
        <v/>
      </c>
    </row>
    <row r="11" spans="1:12" ht="15.75" thickBot="1" x14ac:dyDescent="0.3">
      <c r="A11" s="239" t="s">
        <v>277</v>
      </c>
      <c r="B11" s="199">
        <f>ALUMNADO!B9</f>
        <v>0</v>
      </c>
      <c r="C11" s="170"/>
      <c r="D11" s="181" t="str">
        <f t="shared" si="0"/>
        <v/>
      </c>
      <c r="E11" s="170"/>
      <c r="F11" s="181" t="str">
        <f t="shared" si="1"/>
        <v/>
      </c>
      <c r="G11" s="312">
        <f>ALUMNADO!I9</f>
        <v>0</v>
      </c>
      <c r="H11" s="181" t="str">
        <f t="shared" si="2"/>
        <v/>
      </c>
    </row>
    <row r="12" spans="1:12" ht="15.75" thickBot="1" x14ac:dyDescent="0.3">
      <c r="A12" s="239" t="s">
        <v>278</v>
      </c>
      <c r="B12" s="199">
        <f>ALUMNADO!B10</f>
        <v>0</v>
      </c>
      <c r="C12" s="170"/>
      <c r="D12" s="181" t="str">
        <f t="shared" si="0"/>
        <v/>
      </c>
      <c r="E12" s="170"/>
      <c r="F12" s="181" t="str">
        <f t="shared" si="1"/>
        <v/>
      </c>
      <c r="G12" s="312">
        <f>ALUMNADO!I10</f>
        <v>0</v>
      </c>
      <c r="H12" s="181" t="str">
        <f t="shared" si="2"/>
        <v/>
      </c>
    </row>
    <row r="13" spans="1:12" ht="15.75" thickBot="1" x14ac:dyDescent="0.3">
      <c r="A13" s="240" t="s">
        <v>275</v>
      </c>
      <c r="B13" s="175">
        <f>B11+B12</f>
        <v>0</v>
      </c>
      <c r="C13" s="175">
        <f t="shared" ref="C13:G13" si="3">C11+C12</f>
        <v>0</v>
      </c>
      <c r="D13" s="186" t="str">
        <f t="shared" si="0"/>
        <v/>
      </c>
      <c r="E13" s="175">
        <f t="shared" si="3"/>
        <v>0</v>
      </c>
      <c r="F13" s="186" t="str">
        <f t="shared" si="1"/>
        <v/>
      </c>
      <c r="G13" s="175">
        <f t="shared" si="3"/>
        <v>0</v>
      </c>
      <c r="H13" s="186" t="str">
        <f t="shared" si="2"/>
        <v/>
      </c>
    </row>
    <row r="14" spans="1:12" ht="15.75" thickBot="1" x14ac:dyDescent="0.3">
      <c r="A14" s="239" t="s">
        <v>276</v>
      </c>
      <c r="B14" s="199">
        <f>ALUMNADO!B12</f>
        <v>0</v>
      </c>
      <c r="C14" s="170"/>
      <c r="D14" s="181" t="str">
        <f t="shared" si="0"/>
        <v/>
      </c>
      <c r="E14" s="170"/>
      <c r="F14" s="181" t="str">
        <f t="shared" si="1"/>
        <v/>
      </c>
      <c r="G14" s="312">
        <f>ALUMNADO!I12</f>
        <v>0</v>
      </c>
      <c r="H14" s="181" t="str">
        <f t="shared" si="2"/>
        <v/>
      </c>
    </row>
    <row r="15" spans="1:12" ht="15.75" thickBot="1" x14ac:dyDescent="0.3">
      <c r="A15" s="239" t="s">
        <v>279</v>
      </c>
      <c r="B15" s="199">
        <f>ALUMNADO!B13</f>
        <v>0</v>
      </c>
      <c r="C15" s="170"/>
      <c r="D15" s="181" t="str">
        <f t="shared" si="0"/>
        <v/>
      </c>
      <c r="E15" s="170"/>
      <c r="F15" s="181" t="str">
        <f t="shared" si="1"/>
        <v/>
      </c>
      <c r="G15" s="312">
        <f>ALUMNADO!I13</f>
        <v>0</v>
      </c>
      <c r="H15" s="181" t="str">
        <f t="shared" si="2"/>
        <v/>
      </c>
    </row>
    <row r="16" spans="1:12" ht="15.75" thickBot="1" x14ac:dyDescent="0.3">
      <c r="A16" s="240" t="s">
        <v>280</v>
      </c>
      <c r="B16" s="175">
        <f>B14+B15</f>
        <v>0</v>
      </c>
      <c r="C16" s="175">
        <f t="shared" ref="C16:G16" si="4">C14+C15</f>
        <v>0</v>
      </c>
      <c r="D16" s="186" t="str">
        <f t="shared" si="0"/>
        <v/>
      </c>
      <c r="E16" s="175">
        <f t="shared" si="4"/>
        <v>0</v>
      </c>
      <c r="F16" s="186" t="str">
        <f t="shared" si="1"/>
        <v/>
      </c>
      <c r="G16" s="175">
        <f t="shared" si="4"/>
        <v>0</v>
      </c>
      <c r="H16" s="186" t="str">
        <f t="shared" si="2"/>
        <v/>
      </c>
    </row>
    <row r="17" spans="1:10" ht="15.75" thickBot="1" x14ac:dyDescent="0.3">
      <c r="A17" s="239" t="s">
        <v>281</v>
      </c>
      <c r="B17" s="199">
        <f>ALUMNADO!B15</f>
        <v>0</v>
      </c>
      <c r="C17" s="170"/>
      <c r="D17" s="181" t="str">
        <f t="shared" si="0"/>
        <v/>
      </c>
      <c r="E17" s="170"/>
      <c r="F17" s="181" t="str">
        <f t="shared" si="1"/>
        <v/>
      </c>
      <c r="G17" s="312">
        <f>ALUMNADO!I15</f>
        <v>0</v>
      </c>
      <c r="H17" s="181" t="str">
        <f t="shared" si="2"/>
        <v/>
      </c>
    </row>
    <row r="18" spans="1:10" ht="15.75" thickBot="1" x14ac:dyDescent="0.3">
      <c r="A18" s="239" t="s">
        <v>282</v>
      </c>
      <c r="B18" s="199">
        <f>ALUMNADO!B16</f>
        <v>0</v>
      </c>
      <c r="C18" s="170"/>
      <c r="D18" s="181" t="str">
        <f t="shared" si="0"/>
        <v/>
      </c>
      <c r="E18" s="170"/>
      <c r="F18" s="181" t="str">
        <f t="shared" si="1"/>
        <v/>
      </c>
      <c r="G18" s="312">
        <f>ALUMNADO!I16</f>
        <v>0</v>
      </c>
      <c r="H18" s="181" t="str">
        <f t="shared" si="2"/>
        <v/>
      </c>
    </row>
    <row r="19" spans="1:10" ht="15.75" thickBot="1" x14ac:dyDescent="0.3">
      <c r="A19" s="240" t="s">
        <v>283</v>
      </c>
      <c r="B19" s="184">
        <f>B17+B18</f>
        <v>0</v>
      </c>
      <c r="C19" s="184">
        <f t="shared" ref="C19:G19" si="5">C17+C18</f>
        <v>0</v>
      </c>
      <c r="D19" s="186" t="str">
        <f t="shared" si="0"/>
        <v/>
      </c>
      <c r="E19" s="184">
        <f t="shared" si="5"/>
        <v>0</v>
      </c>
      <c r="F19" s="186" t="str">
        <f t="shared" si="1"/>
        <v/>
      </c>
      <c r="G19" s="184">
        <f t="shared" si="5"/>
        <v>0</v>
      </c>
      <c r="H19" s="186" t="str">
        <f t="shared" si="2"/>
        <v/>
      </c>
    </row>
    <row r="20" spans="1:10" ht="15.75" thickBot="1" x14ac:dyDescent="0.3">
      <c r="A20" s="241" t="s">
        <v>284</v>
      </c>
      <c r="B20" s="185">
        <f>B13+B16+B19</f>
        <v>0</v>
      </c>
      <c r="C20" s="185">
        <f t="shared" ref="C20:G20" si="6">C13+C16+C19</f>
        <v>0</v>
      </c>
      <c r="D20" s="186" t="str">
        <f t="shared" si="0"/>
        <v/>
      </c>
      <c r="E20" s="185">
        <f t="shared" si="6"/>
        <v>0</v>
      </c>
      <c r="F20" s="186" t="str">
        <f t="shared" si="1"/>
        <v/>
      </c>
      <c r="G20" s="185">
        <f t="shared" si="6"/>
        <v>0</v>
      </c>
      <c r="H20" s="186" t="str">
        <f t="shared" si="2"/>
        <v/>
      </c>
    </row>
    <row r="21" spans="1:10" s="243" customFormat="1" ht="15.75" thickBot="1" x14ac:dyDescent="0.3">
      <c r="A21" s="242"/>
      <c r="B21" s="197"/>
      <c r="C21" s="197"/>
      <c r="D21" s="198"/>
      <c r="E21" s="197"/>
      <c r="F21" s="198"/>
      <c r="G21" s="197"/>
      <c r="H21" s="198"/>
    </row>
    <row r="22" spans="1:10" ht="15.75" thickBot="1" x14ac:dyDescent="0.3">
      <c r="A22" s="244" t="s">
        <v>287</v>
      </c>
      <c r="B22" s="185">
        <f>B10+B20</f>
        <v>0</v>
      </c>
      <c r="C22" s="185">
        <f>C10+C20</f>
        <v>0</v>
      </c>
      <c r="D22" s="186" t="str">
        <f t="shared" si="0"/>
        <v/>
      </c>
      <c r="E22" s="185">
        <f>E10+E20</f>
        <v>0</v>
      </c>
      <c r="F22" s="186" t="str">
        <f t="shared" si="1"/>
        <v/>
      </c>
      <c r="G22" s="185">
        <f>G10+G20</f>
        <v>0</v>
      </c>
      <c r="H22" s="186" t="str">
        <f t="shared" si="2"/>
        <v/>
      </c>
    </row>
    <row r="23" spans="1:10" ht="15.75" thickBot="1" x14ac:dyDescent="0.3">
      <c r="A23" s="244" t="s">
        <v>285</v>
      </c>
      <c r="B23" s="185"/>
      <c r="C23" s="185"/>
      <c r="D23" s="185"/>
      <c r="E23" s="185"/>
      <c r="F23" s="185"/>
      <c r="G23" s="185"/>
      <c r="H23" s="185"/>
    </row>
    <row r="24" spans="1:10" ht="15.75" thickBot="1" x14ac:dyDescent="0.3">
      <c r="A24" s="244" t="s">
        <v>286</v>
      </c>
      <c r="B24" s="185"/>
      <c r="C24" s="185"/>
      <c r="D24" s="185"/>
      <c r="E24" s="185"/>
      <c r="F24" s="185"/>
      <c r="G24" s="185"/>
      <c r="H24" s="185"/>
    </row>
    <row r="25" spans="1:10" ht="15.75" thickBot="1" x14ac:dyDescent="0.3"/>
    <row r="26" spans="1:10" ht="19.5" thickBot="1" x14ac:dyDescent="0.3">
      <c r="A26" s="231" t="s">
        <v>294</v>
      </c>
      <c r="B26" s="336"/>
      <c r="C26" s="512" t="s">
        <v>292</v>
      </c>
      <c r="D26" s="513"/>
      <c r="E26" s="513"/>
      <c r="F26" s="513"/>
      <c r="G26" s="513"/>
      <c r="H26" s="513"/>
      <c r="I26" s="513"/>
      <c r="J26" s="514"/>
    </row>
    <row r="27" spans="1:10" ht="96.75" thickBot="1" x14ac:dyDescent="0.3">
      <c r="A27" s="245" t="s">
        <v>245</v>
      </c>
      <c r="B27" s="246" t="s">
        <v>213</v>
      </c>
      <c r="C27" s="247" t="s">
        <v>265</v>
      </c>
      <c r="D27" s="247" t="s">
        <v>266</v>
      </c>
      <c r="E27" s="247" t="s">
        <v>267</v>
      </c>
      <c r="F27" s="247" t="s">
        <v>268</v>
      </c>
      <c r="G27" s="247" t="s">
        <v>269</v>
      </c>
      <c r="H27" s="247" t="s">
        <v>270</v>
      </c>
      <c r="I27" s="248" t="s">
        <v>468</v>
      </c>
      <c r="J27" s="248" t="s">
        <v>467</v>
      </c>
    </row>
    <row r="28" spans="1:10" ht="30.75" thickBot="1" x14ac:dyDescent="0.3">
      <c r="A28" s="249" t="s">
        <v>246</v>
      </c>
      <c r="B28" s="250"/>
      <c r="C28" s="251" t="s">
        <v>248</v>
      </c>
      <c r="D28" s="251" t="s">
        <v>248</v>
      </c>
      <c r="E28" s="251" t="s">
        <v>248</v>
      </c>
      <c r="F28" s="251" t="s">
        <v>248</v>
      </c>
      <c r="G28" s="251" t="s">
        <v>248</v>
      </c>
      <c r="H28" s="252" t="s">
        <v>248</v>
      </c>
      <c r="I28" s="251" t="s">
        <v>248</v>
      </c>
      <c r="J28" s="251" t="s">
        <v>248</v>
      </c>
    </row>
    <row r="29" spans="1:10" ht="15.75" thickBot="1" x14ac:dyDescent="0.3">
      <c r="A29" s="237" t="s">
        <v>249</v>
      </c>
      <c r="B29" s="180">
        <f t="shared" ref="B29:B42" si="7">B7</f>
        <v>0</v>
      </c>
      <c r="C29" s="173"/>
      <c r="D29" s="171" t="str">
        <f>IFERROR(C29/B29,"")</f>
        <v/>
      </c>
      <c r="E29" s="173"/>
      <c r="F29" s="171" t="str">
        <f>IFERROR(E29/B29,"")</f>
        <v/>
      </c>
      <c r="G29" s="182"/>
      <c r="H29" s="253" t="str">
        <f>IFERROR(G29/B29,"")</f>
        <v/>
      </c>
      <c r="I29" s="173"/>
      <c r="J29" s="171" t="str">
        <f>IFERROR(I29/B29,"")</f>
        <v/>
      </c>
    </row>
    <row r="30" spans="1:10" ht="15.75" thickBot="1" x14ac:dyDescent="0.3">
      <c r="A30" s="237" t="s">
        <v>250</v>
      </c>
      <c r="B30" s="180">
        <f t="shared" si="7"/>
        <v>0</v>
      </c>
      <c r="C30" s="173"/>
      <c r="D30" s="171" t="str">
        <f t="shared" ref="D30:D44" si="8">IFERROR(C30/B30,"")</f>
        <v/>
      </c>
      <c r="E30" s="173"/>
      <c r="F30" s="171" t="str">
        <f t="shared" ref="F30:F44" si="9">IFERROR(E30/B30,"")</f>
        <v/>
      </c>
      <c r="G30" s="182"/>
      <c r="H30" s="253" t="str">
        <f t="shared" ref="H30:H44" si="10">IFERROR(G30/B30,"")</f>
        <v/>
      </c>
      <c r="I30" s="173"/>
      <c r="J30" s="171" t="str">
        <f t="shared" ref="J30:J44" si="11">IFERROR(I30/B30,"")</f>
        <v/>
      </c>
    </row>
    <row r="31" spans="1:10" ht="15.75" thickBot="1" x14ac:dyDescent="0.3">
      <c r="A31" s="237" t="s">
        <v>251</v>
      </c>
      <c r="B31" s="180">
        <f t="shared" si="7"/>
        <v>0</v>
      </c>
      <c r="C31" s="173"/>
      <c r="D31" s="171" t="str">
        <f t="shared" si="8"/>
        <v/>
      </c>
      <c r="E31" s="173"/>
      <c r="F31" s="171" t="str">
        <f t="shared" si="9"/>
        <v/>
      </c>
      <c r="G31" s="182"/>
      <c r="H31" s="253" t="str">
        <f t="shared" si="10"/>
        <v/>
      </c>
      <c r="I31" s="173"/>
      <c r="J31" s="171" t="str">
        <f t="shared" si="11"/>
        <v/>
      </c>
    </row>
    <row r="32" spans="1:10" ht="15.75" thickBot="1" x14ac:dyDescent="0.3">
      <c r="A32" s="238" t="s">
        <v>274</v>
      </c>
      <c r="B32" s="176">
        <f t="shared" si="7"/>
        <v>0</v>
      </c>
      <c r="C32" s="188">
        <f>SUM(C29:C31)</f>
        <v>0</v>
      </c>
      <c r="D32" s="178" t="str">
        <f t="shared" si="8"/>
        <v/>
      </c>
      <c r="E32" s="188">
        <f>SUM(E29:E31)</f>
        <v>0</v>
      </c>
      <c r="F32" s="178" t="str">
        <f t="shared" si="9"/>
        <v/>
      </c>
      <c r="G32" s="188">
        <f>SUM(G29:G31)</f>
        <v>0</v>
      </c>
      <c r="H32" s="254" t="str">
        <f t="shared" si="10"/>
        <v/>
      </c>
      <c r="I32" s="188">
        <f>SUM(I29:I31)</f>
        <v>0</v>
      </c>
      <c r="J32" s="178" t="str">
        <f t="shared" si="11"/>
        <v/>
      </c>
    </row>
    <row r="33" spans="1:11" ht="15.75" thickBot="1" x14ac:dyDescent="0.3">
      <c r="A33" s="239" t="s">
        <v>277</v>
      </c>
      <c r="B33" s="180">
        <f t="shared" si="7"/>
        <v>0</v>
      </c>
      <c r="C33" s="183"/>
      <c r="D33" s="171" t="str">
        <f t="shared" si="8"/>
        <v/>
      </c>
      <c r="E33" s="173"/>
      <c r="F33" s="171" t="str">
        <f t="shared" si="9"/>
        <v/>
      </c>
      <c r="G33" s="182"/>
      <c r="H33" s="253" t="str">
        <f t="shared" si="10"/>
        <v/>
      </c>
      <c r="I33" s="173"/>
      <c r="J33" s="171" t="str">
        <f t="shared" si="11"/>
        <v/>
      </c>
    </row>
    <row r="34" spans="1:11" ht="15.75" thickBot="1" x14ac:dyDescent="0.3">
      <c r="A34" s="239" t="s">
        <v>278</v>
      </c>
      <c r="B34" s="180">
        <f t="shared" si="7"/>
        <v>0</v>
      </c>
      <c r="C34" s="183"/>
      <c r="D34" s="171" t="str">
        <f t="shared" si="8"/>
        <v/>
      </c>
      <c r="E34" s="173"/>
      <c r="F34" s="171" t="str">
        <f t="shared" si="9"/>
        <v/>
      </c>
      <c r="G34" s="182"/>
      <c r="H34" s="253" t="str">
        <f t="shared" si="10"/>
        <v/>
      </c>
      <c r="I34" s="173"/>
      <c r="J34" s="171" t="str">
        <f t="shared" si="11"/>
        <v/>
      </c>
    </row>
    <row r="35" spans="1:11" ht="15.75" thickBot="1" x14ac:dyDescent="0.3">
      <c r="A35" s="240" t="s">
        <v>275</v>
      </c>
      <c r="B35" s="176">
        <f t="shared" si="7"/>
        <v>0</v>
      </c>
      <c r="C35" s="188">
        <f>SUM(C33:C34)</f>
        <v>0</v>
      </c>
      <c r="D35" s="178" t="str">
        <f t="shared" si="8"/>
        <v/>
      </c>
      <c r="E35" s="188">
        <f>E33+E34</f>
        <v>0</v>
      </c>
      <c r="F35" s="178" t="str">
        <f t="shared" si="9"/>
        <v/>
      </c>
      <c r="G35" s="188">
        <f t="shared" ref="G35" si="12">G33+G34</f>
        <v>0</v>
      </c>
      <c r="H35" s="254" t="str">
        <f t="shared" si="10"/>
        <v/>
      </c>
      <c r="I35" s="188">
        <f t="shared" ref="I35" si="13">I33+I34</f>
        <v>0</v>
      </c>
      <c r="J35" s="178" t="str">
        <f t="shared" si="11"/>
        <v/>
      </c>
    </row>
    <row r="36" spans="1:11" ht="15.75" thickBot="1" x14ac:dyDescent="0.3">
      <c r="A36" s="239" t="s">
        <v>276</v>
      </c>
      <c r="B36" s="180">
        <f t="shared" si="7"/>
        <v>0</v>
      </c>
      <c r="C36" s="183"/>
      <c r="D36" s="171" t="str">
        <f t="shared" si="8"/>
        <v/>
      </c>
      <c r="E36" s="173"/>
      <c r="F36" s="171" t="str">
        <f t="shared" si="9"/>
        <v/>
      </c>
      <c r="G36" s="182"/>
      <c r="H36" s="253" t="str">
        <f t="shared" si="10"/>
        <v/>
      </c>
      <c r="I36" s="173"/>
      <c r="J36" s="171" t="str">
        <f t="shared" si="11"/>
        <v/>
      </c>
    </row>
    <row r="37" spans="1:11" ht="15.75" thickBot="1" x14ac:dyDescent="0.3">
      <c r="A37" s="239" t="s">
        <v>279</v>
      </c>
      <c r="B37" s="180">
        <f t="shared" si="7"/>
        <v>0</v>
      </c>
      <c r="C37" s="183"/>
      <c r="D37" s="171" t="str">
        <f t="shared" si="8"/>
        <v/>
      </c>
      <c r="E37" s="173"/>
      <c r="F37" s="171" t="str">
        <f t="shared" si="9"/>
        <v/>
      </c>
      <c r="G37" s="182"/>
      <c r="H37" s="253" t="str">
        <f t="shared" si="10"/>
        <v/>
      </c>
      <c r="I37" s="173"/>
      <c r="J37" s="171" t="str">
        <f t="shared" si="11"/>
        <v/>
      </c>
    </row>
    <row r="38" spans="1:11" ht="15.75" thickBot="1" x14ac:dyDescent="0.3">
      <c r="A38" s="240" t="s">
        <v>280</v>
      </c>
      <c r="B38" s="176">
        <f t="shared" si="7"/>
        <v>0</v>
      </c>
      <c r="C38" s="188">
        <f>SUM(C36:C37)</f>
        <v>0</v>
      </c>
      <c r="D38" s="178" t="str">
        <f t="shared" si="8"/>
        <v/>
      </c>
      <c r="E38" s="188">
        <f>E36+E37</f>
        <v>0</v>
      </c>
      <c r="F38" s="178" t="str">
        <f t="shared" si="9"/>
        <v/>
      </c>
      <c r="G38" s="188">
        <f t="shared" ref="G38" si="14">G36+G37</f>
        <v>0</v>
      </c>
      <c r="H38" s="254" t="str">
        <f t="shared" si="10"/>
        <v/>
      </c>
      <c r="I38" s="188">
        <f t="shared" ref="I38" si="15">I36+I37</f>
        <v>0</v>
      </c>
      <c r="J38" s="178" t="str">
        <f t="shared" si="11"/>
        <v/>
      </c>
    </row>
    <row r="39" spans="1:11" ht="15.75" thickBot="1" x14ac:dyDescent="0.3">
      <c r="A39" s="239" t="s">
        <v>281</v>
      </c>
      <c r="B39" s="180">
        <f t="shared" si="7"/>
        <v>0</v>
      </c>
      <c r="C39" s="183"/>
      <c r="D39" s="171" t="str">
        <f t="shared" si="8"/>
        <v/>
      </c>
      <c r="E39" s="173"/>
      <c r="F39" s="171" t="str">
        <f t="shared" si="9"/>
        <v/>
      </c>
      <c r="G39" s="182"/>
      <c r="H39" s="253" t="str">
        <f t="shared" si="10"/>
        <v/>
      </c>
      <c r="I39" s="173"/>
      <c r="J39" s="171" t="str">
        <f t="shared" si="11"/>
        <v/>
      </c>
    </row>
    <row r="40" spans="1:11" ht="15.75" thickBot="1" x14ac:dyDescent="0.3">
      <c r="A40" s="239" t="s">
        <v>282</v>
      </c>
      <c r="B40" s="180">
        <f t="shared" si="7"/>
        <v>0</v>
      </c>
      <c r="C40" s="183"/>
      <c r="D40" s="171" t="str">
        <f t="shared" si="8"/>
        <v/>
      </c>
      <c r="E40" s="173"/>
      <c r="F40" s="171" t="str">
        <f t="shared" si="9"/>
        <v/>
      </c>
      <c r="G40" s="182"/>
      <c r="H40" s="253" t="str">
        <f t="shared" si="10"/>
        <v/>
      </c>
      <c r="I40" s="173"/>
      <c r="J40" s="171" t="str">
        <f t="shared" si="11"/>
        <v/>
      </c>
    </row>
    <row r="41" spans="1:11" ht="15.75" thickBot="1" x14ac:dyDescent="0.3">
      <c r="A41" s="240" t="s">
        <v>283</v>
      </c>
      <c r="B41" s="176">
        <f t="shared" si="7"/>
        <v>0</v>
      </c>
      <c r="C41" s="188">
        <f>SUM(C39:C40)</f>
        <v>0</v>
      </c>
      <c r="D41" s="178" t="str">
        <f t="shared" si="8"/>
        <v/>
      </c>
      <c r="E41" s="188">
        <f>E39+E40</f>
        <v>0</v>
      </c>
      <c r="F41" s="178" t="str">
        <f t="shared" si="9"/>
        <v/>
      </c>
      <c r="G41" s="188">
        <f t="shared" ref="G41" si="16">G39+G40</f>
        <v>0</v>
      </c>
      <c r="H41" s="254" t="str">
        <f t="shared" si="10"/>
        <v/>
      </c>
      <c r="I41" s="188">
        <f t="shared" ref="I41" si="17">I39+I40</f>
        <v>0</v>
      </c>
      <c r="J41" s="178" t="str">
        <f t="shared" si="11"/>
        <v/>
      </c>
    </row>
    <row r="42" spans="1:11" ht="15.75" thickBot="1" x14ac:dyDescent="0.3">
      <c r="A42" s="241" t="s">
        <v>284</v>
      </c>
      <c r="B42" s="176">
        <f t="shared" si="7"/>
        <v>0</v>
      </c>
      <c r="C42" s="176">
        <f>C35+C38+C41</f>
        <v>0</v>
      </c>
      <c r="D42" s="178" t="str">
        <f t="shared" si="8"/>
        <v/>
      </c>
      <c r="E42" s="176">
        <f>E20</f>
        <v>0</v>
      </c>
      <c r="F42" s="178" t="str">
        <f t="shared" si="9"/>
        <v/>
      </c>
      <c r="G42" s="176">
        <f>G20</f>
        <v>0</v>
      </c>
      <c r="H42" s="254" t="str">
        <f t="shared" si="10"/>
        <v/>
      </c>
      <c r="I42" s="176">
        <f>I20</f>
        <v>0</v>
      </c>
      <c r="J42" s="178" t="str">
        <f t="shared" si="11"/>
        <v/>
      </c>
    </row>
    <row r="43" spans="1:11" s="243" customFormat="1" ht="15.75" thickBot="1" x14ac:dyDescent="0.3">
      <c r="A43" s="242"/>
      <c r="B43" s="196"/>
      <c r="C43" s="196"/>
      <c r="D43" s="255"/>
      <c r="E43" s="196"/>
      <c r="F43" s="255"/>
      <c r="G43" s="196"/>
      <c r="H43" s="256"/>
      <c r="I43" s="196"/>
      <c r="J43" s="255"/>
    </row>
    <row r="44" spans="1:11" ht="15.75" thickBot="1" x14ac:dyDescent="0.3">
      <c r="A44" s="244" t="s">
        <v>287</v>
      </c>
      <c r="B44" s="180">
        <f>B32+B42</f>
        <v>0</v>
      </c>
      <c r="C44" s="180">
        <f>C32+C42</f>
        <v>0</v>
      </c>
      <c r="D44" s="171" t="str">
        <f t="shared" si="8"/>
        <v/>
      </c>
      <c r="E44" s="180">
        <f>E32+E42</f>
        <v>0</v>
      </c>
      <c r="F44" s="171" t="str">
        <f t="shared" si="9"/>
        <v/>
      </c>
      <c r="G44" s="180">
        <f>G32+G42</f>
        <v>0</v>
      </c>
      <c r="H44" s="253" t="str">
        <f t="shared" si="10"/>
        <v/>
      </c>
      <c r="I44" s="180">
        <f>I32+I42</f>
        <v>0</v>
      </c>
      <c r="J44" s="171" t="str">
        <f t="shared" si="11"/>
        <v/>
      </c>
    </row>
    <row r="45" spans="1:11" ht="15.75" thickBot="1" x14ac:dyDescent="0.3">
      <c r="A45" s="244" t="s">
        <v>285</v>
      </c>
      <c r="B45" s="180"/>
      <c r="C45" s="180"/>
      <c r="D45" s="180"/>
      <c r="E45" s="180"/>
      <c r="F45" s="180"/>
      <c r="G45" s="180"/>
      <c r="H45" s="180"/>
      <c r="I45" s="180"/>
      <c r="J45" s="180"/>
    </row>
    <row r="46" spans="1:11" ht="15.75" thickBot="1" x14ac:dyDescent="0.3">
      <c r="A46" s="244" t="s">
        <v>286</v>
      </c>
      <c r="B46" s="180"/>
      <c r="C46" s="180"/>
      <c r="D46" s="180"/>
      <c r="E46" s="180"/>
      <c r="F46" s="180"/>
      <c r="G46" s="180"/>
      <c r="H46" s="180"/>
      <c r="I46" s="180"/>
      <c r="J46" s="180"/>
    </row>
    <row r="48" spans="1:11" ht="18.75" x14ac:dyDescent="0.25">
      <c r="A48" s="226" t="s">
        <v>295</v>
      </c>
      <c r="C48" s="227"/>
      <c r="D48" s="227"/>
      <c r="E48" s="227"/>
      <c r="F48" s="227"/>
      <c r="G48" s="227"/>
      <c r="H48" s="227"/>
      <c r="I48" s="227"/>
      <c r="J48" s="227"/>
      <c r="K48" s="227"/>
    </row>
    <row r="49" spans="1:14" ht="15.75" thickBot="1" x14ac:dyDescent="0.3">
      <c r="A49" s="228" t="s">
        <v>189</v>
      </c>
      <c r="B49" s="229" t="s">
        <v>464</v>
      </c>
      <c r="F49" s="227"/>
      <c r="G49" s="227"/>
      <c r="H49" s="227"/>
      <c r="I49" s="227"/>
      <c r="J49" s="227"/>
      <c r="K49" s="227"/>
      <c r="L49" s="227"/>
      <c r="M49" s="230" t="s">
        <v>37</v>
      </c>
      <c r="N49" s="230"/>
    </row>
    <row r="50" spans="1:14" ht="14.45" customHeight="1" x14ac:dyDescent="0.25">
      <c r="A50" s="257" t="s">
        <v>244</v>
      </c>
      <c r="B50" s="258"/>
      <c r="C50" s="510" t="s">
        <v>213</v>
      </c>
      <c r="D50" s="511"/>
      <c r="E50" s="511"/>
      <c r="F50" s="511"/>
      <c r="G50" s="511"/>
      <c r="H50" s="511"/>
      <c r="I50" s="511"/>
      <c r="J50" s="511"/>
      <c r="K50" s="511"/>
      <c r="L50" s="511"/>
      <c r="M50" s="511"/>
      <c r="N50" s="511"/>
    </row>
    <row r="51" spans="1:14" s="263" customFormat="1" ht="84" x14ac:dyDescent="0.2">
      <c r="A51" s="259" t="s">
        <v>245</v>
      </c>
      <c r="B51" s="260" t="s">
        <v>213</v>
      </c>
      <c r="C51" s="261" t="s">
        <v>260</v>
      </c>
      <c r="D51" s="261" t="s">
        <v>259</v>
      </c>
      <c r="E51" s="261" t="s">
        <v>558</v>
      </c>
      <c r="F51" s="261" t="s">
        <v>557</v>
      </c>
      <c r="G51" s="262" t="s">
        <v>559</v>
      </c>
      <c r="H51" s="262" t="s">
        <v>560</v>
      </c>
      <c r="I51" s="262" t="s">
        <v>261</v>
      </c>
      <c r="J51" s="262" t="s">
        <v>262</v>
      </c>
      <c r="K51" s="262" t="s">
        <v>263</v>
      </c>
      <c r="L51" s="262" t="s">
        <v>264</v>
      </c>
      <c r="M51" s="262" t="s">
        <v>561</v>
      </c>
      <c r="N51" s="262" t="s">
        <v>562</v>
      </c>
    </row>
    <row r="52" spans="1:14" ht="30.75" thickBot="1" x14ac:dyDescent="0.3">
      <c r="A52" s="249" t="s">
        <v>246</v>
      </c>
      <c r="B52" s="313"/>
      <c r="C52" s="313"/>
      <c r="D52" s="252" t="s">
        <v>247</v>
      </c>
      <c r="E52" s="252"/>
      <c r="F52" s="252" t="s">
        <v>247</v>
      </c>
      <c r="G52" s="252"/>
      <c r="H52" s="252" t="s">
        <v>247</v>
      </c>
      <c r="I52" s="252"/>
      <c r="J52" s="252" t="s">
        <v>247</v>
      </c>
      <c r="K52" s="252"/>
      <c r="L52" s="252" t="s">
        <v>248</v>
      </c>
      <c r="M52" s="252"/>
      <c r="N52" s="252" t="s">
        <v>248</v>
      </c>
    </row>
    <row r="53" spans="1:14" ht="15.75" thickBot="1" x14ac:dyDescent="0.3">
      <c r="A53" s="237" t="s">
        <v>219</v>
      </c>
      <c r="B53" s="314">
        <f>ALUMNADO!B28</f>
        <v>0</v>
      </c>
      <c r="C53" s="315"/>
      <c r="D53" s="316" t="str">
        <f>IFERROR(C53/B53,"")</f>
        <v/>
      </c>
      <c r="E53" s="317"/>
      <c r="F53" s="316" t="str">
        <f>IFERROR(E53/B53,"")</f>
        <v/>
      </c>
      <c r="G53" s="318">
        <f>ALUMNADO!I28</f>
        <v>0</v>
      </c>
      <c r="H53" s="316" t="str">
        <f>IFERROR(G53/B53,"")</f>
        <v/>
      </c>
      <c r="I53" s="361"/>
      <c r="J53" s="356"/>
      <c r="K53" s="315"/>
      <c r="L53" s="320" t="str">
        <f>IFERROR(K53/B53,"")</f>
        <v/>
      </c>
      <c r="M53" s="360"/>
      <c r="N53" s="356"/>
    </row>
    <row r="54" spans="1:14" ht="15.75" thickBot="1" x14ac:dyDescent="0.3">
      <c r="A54" s="239" t="s">
        <v>220</v>
      </c>
      <c r="B54" s="314">
        <f>ALUMNADO!B29</f>
        <v>0</v>
      </c>
      <c r="C54" s="315"/>
      <c r="D54" s="316" t="str">
        <f t="shared" ref="D54:D68" si="18">IFERROR(C54/B54,"")</f>
        <v/>
      </c>
      <c r="E54" s="315"/>
      <c r="F54" s="316" t="str">
        <f t="shared" ref="F54:F68" si="19">IFERROR(E54/B54,"")</f>
        <v/>
      </c>
      <c r="G54" s="318">
        <f>ALUMNADO!I29</f>
        <v>0</v>
      </c>
      <c r="H54" s="316" t="str">
        <f t="shared" ref="H54:H65" si="20">IFERROR(G54/B54,"")</f>
        <v/>
      </c>
      <c r="I54" s="360"/>
      <c r="J54" s="356"/>
      <c r="K54" s="315"/>
      <c r="L54" s="320" t="str">
        <f t="shared" ref="L54:L68" si="21">IFERROR(K54/B54,"")</f>
        <v/>
      </c>
      <c r="M54" s="360"/>
      <c r="N54" s="356"/>
    </row>
    <row r="55" spans="1:14" ht="15.75" thickBot="1" x14ac:dyDescent="0.3">
      <c r="A55" s="239" t="s">
        <v>221</v>
      </c>
      <c r="B55" s="314">
        <f>ALUMNADO!B30</f>
        <v>0</v>
      </c>
      <c r="C55" s="315"/>
      <c r="D55" s="316" t="str">
        <f t="shared" si="18"/>
        <v/>
      </c>
      <c r="E55" s="315"/>
      <c r="F55" s="316" t="str">
        <f t="shared" si="19"/>
        <v/>
      </c>
      <c r="G55" s="318">
        <f>ALUMNADO!I30</f>
        <v>0</v>
      </c>
      <c r="H55" s="316" t="str">
        <f t="shared" si="20"/>
        <v/>
      </c>
      <c r="I55" s="315"/>
      <c r="J55" s="319" t="str">
        <f t="shared" ref="J55:J68" si="22">IFERROR(I55/B55,"")</f>
        <v/>
      </c>
      <c r="K55" s="321"/>
      <c r="L55" s="320" t="str">
        <f t="shared" si="21"/>
        <v/>
      </c>
      <c r="M55" s="360"/>
      <c r="N55" s="356"/>
    </row>
    <row r="56" spans="1:14" ht="15.75" thickBot="1" x14ac:dyDescent="0.3">
      <c r="A56" s="239" t="s">
        <v>222</v>
      </c>
      <c r="B56" s="314">
        <f>ALUMNADO!B31</f>
        <v>0</v>
      </c>
      <c r="C56" s="322"/>
      <c r="D56" s="316" t="str">
        <f t="shared" si="18"/>
        <v/>
      </c>
      <c r="E56" s="315"/>
      <c r="F56" s="316" t="str">
        <f t="shared" si="19"/>
        <v/>
      </c>
      <c r="G56" s="318">
        <f>ALUMNADO!I31</f>
        <v>0</v>
      </c>
      <c r="H56" s="316" t="str">
        <f t="shared" si="20"/>
        <v/>
      </c>
      <c r="I56" s="315"/>
      <c r="J56" s="319" t="str">
        <f t="shared" si="22"/>
        <v/>
      </c>
      <c r="K56" s="321"/>
      <c r="L56" s="320" t="str">
        <f t="shared" si="21"/>
        <v/>
      </c>
      <c r="M56" s="315"/>
      <c r="N56" s="319" t="str">
        <f t="shared" ref="N56:N68" si="23">IFERROR(M56/B56,"")</f>
        <v/>
      </c>
    </row>
    <row r="57" spans="1:14" ht="15.75" thickBot="1" x14ac:dyDescent="0.3">
      <c r="A57" s="240" t="s">
        <v>223</v>
      </c>
      <c r="B57" s="323">
        <f>SUM(B53:B56)</f>
        <v>0</v>
      </c>
      <c r="C57" s="323">
        <f>SUM(C53:C56)</f>
        <v>0</v>
      </c>
      <c r="D57" s="324" t="str">
        <f t="shared" si="18"/>
        <v/>
      </c>
      <c r="E57" s="323">
        <f>SUM(E53:E56)</f>
        <v>0</v>
      </c>
      <c r="F57" s="324" t="str">
        <f t="shared" si="19"/>
        <v/>
      </c>
      <c r="G57" s="323">
        <f>SUM(G53:G56)</f>
        <v>0</v>
      </c>
      <c r="H57" s="324" t="str">
        <f t="shared" si="20"/>
        <v/>
      </c>
      <c r="I57" s="323">
        <f>SUM(I55:I56)</f>
        <v>0</v>
      </c>
      <c r="J57" s="325" t="str">
        <f t="shared" si="22"/>
        <v/>
      </c>
      <c r="K57" s="326">
        <f>SUM(K53:K56)</f>
        <v>0</v>
      </c>
      <c r="L57" s="327" t="str">
        <f t="shared" si="21"/>
        <v/>
      </c>
      <c r="M57" s="357"/>
      <c r="N57" s="358"/>
    </row>
    <row r="58" spans="1:14" ht="15.75" thickBot="1" x14ac:dyDescent="0.3">
      <c r="A58" s="239" t="s">
        <v>224</v>
      </c>
      <c r="B58" s="314">
        <f>ALUMNADO!B33</f>
        <v>0</v>
      </c>
      <c r="C58" s="315"/>
      <c r="D58" s="316" t="str">
        <f t="shared" si="18"/>
        <v/>
      </c>
      <c r="E58" s="315"/>
      <c r="F58" s="316" t="str">
        <f t="shared" si="19"/>
        <v/>
      </c>
      <c r="G58" s="318">
        <f>ALUMNADO!I33</f>
        <v>0</v>
      </c>
      <c r="H58" s="316" t="str">
        <f t="shared" si="20"/>
        <v/>
      </c>
      <c r="I58" s="315"/>
      <c r="J58" s="319" t="str">
        <f t="shared" si="22"/>
        <v/>
      </c>
      <c r="K58" s="479"/>
      <c r="L58" s="320" t="str">
        <f t="shared" si="21"/>
        <v/>
      </c>
      <c r="M58" s="360"/>
      <c r="N58" s="356"/>
    </row>
    <row r="59" spans="1:14" ht="15.75" thickBot="1" x14ac:dyDescent="0.3">
      <c r="A59" s="239" t="s">
        <v>225</v>
      </c>
      <c r="B59" s="314">
        <f>ALUMNADO!B34</f>
        <v>0</v>
      </c>
      <c r="C59" s="315"/>
      <c r="D59" s="316" t="str">
        <f t="shared" si="18"/>
        <v/>
      </c>
      <c r="E59" s="315"/>
      <c r="F59" s="316" t="str">
        <f t="shared" si="19"/>
        <v/>
      </c>
      <c r="G59" s="318">
        <f>ALUMNADO!I34</f>
        <v>0</v>
      </c>
      <c r="H59" s="316" t="str">
        <f t="shared" si="20"/>
        <v/>
      </c>
      <c r="I59" s="360"/>
      <c r="J59" s="356"/>
      <c r="K59" s="315"/>
      <c r="L59" s="320" t="str">
        <f t="shared" si="21"/>
        <v/>
      </c>
      <c r="M59" s="360"/>
      <c r="N59" s="356"/>
    </row>
    <row r="60" spans="1:14" ht="15.75" thickBot="1" x14ac:dyDescent="0.3">
      <c r="A60" s="240" t="s">
        <v>226</v>
      </c>
      <c r="B60" s="326">
        <f t="shared" ref="B60:G60" si="24">SUM(B58:B59)</f>
        <v>0</v>
      </c>
      <c r="C60" s="326">
        <f t="shared" si="24"/>
        <v>0</v>
      </c>
      <c r="D60" s="324" t="str">
        <f t="shared" si="18"/>
        <v/>
      </c>
      <c r="E60" s="326">
        <f t="shared" si="24"/>
        <v>0</v>
      </c>
      <c r="F60" s="324" t="str">
        <f t="shared" si="19"/>
        <v/>
      </c>
      <c r="G60" s="326">
        <f t="shared" si="24"/>
        <v>0</v>
      </c>
      <c r="H60" s="324" t="str">
        <f t="shared" si="20"/>
        <v/>
      </c>
      <c r="I60" s="359"/>
      <c r="J60" s="358"/>
      <c r="K60" s="326">
        <f>SUM(K58:K59)</f>
        <v>0</v>
      </c>
      <c r="L60" s="327" t="str">
        <f t="shared" si="21"/>
        <v/>
      </c>
      <c r="M60" s="357"/>
      <c r="N60" s="358"/>
    </row>
    <row r="61" spans="1:14" ht="15.75" thickBot="1" x14ac:dyDescent="0.3">
      <c r="A61" s="239" t="s">
        <v>227</v>
      </c>
      <c r="B61" s="314">
        <f>ALUMNADO!B36</f>
        <v>0</v>
      </c>
      <c r="C61" s="315"/>
      <c r="D61" s="316" t="str">
        <f t="shared" si="18"/>
        <v/>
      </c>
      <c r="E61" s="315"/>
      <c r="F61" s="316" t="str">
        <f t="shared" si="19"/>
        <v/>
      </c>
      <c r="G61" s="318">
        <f>ALUMNADO!I36</f>
        <v>0</v>
      </c>
      <c r="H61" s="316" t="str">
        <f t="shared" si="20"/>
        <v/>
      </c>
      <c r="I61" s="315"/>
      <c r="J61" s="319" t="str">
        <f t="shared" si="22"/>
        <v/>
      </c>
      <c r="K61" s="479"/>
      <c r="L61" s="320" t="str">
        <f t="shared" si="21"/>
        <v/>
      </c>
      <c r="M61" s="360"/>
      <c r="N61" s="356"/>
    </row>
    <row r="62" spans="1:14" ht="15.75" thickBot="1" x14ac:dyDescent="0.3">
      <c r="A62" s="239" t="s">
        <v>228</v>
      </c>
      <c r="B62" s="314">
        <f>ALUMNADO!B37</f>
        <v>0</v>
      </c>
      <c r="C62" s="315"/>
      <c r="D62" s="316" t="str">
        <f t="shared" si="18"/>
        <v/>
      </c>
      <c r="E62" s="315"/>
      <c r="F62" s="316" t="str">
        <f t="shared" si="19"/>
        <v/>
      </c>
      <c r="G62" s="318">
        <f>ALUMNADO!I37</f>
        <v>0</v>
      </c>
      <c r="H62" s="316" t="str">
        <f t="shared" si="20"/>
        <v/>
      </c>
      <c r="I62" s="360"/>
      <c r="J62" s="356"/>
      <c r="K62" s="315"/>
      <c r="L62" s="320" t="str">
        <f t="shared" si="21"/>
        <v/>
      </c>
      <c r="M62" s="360"/>
      <c r="N62" s="356"/>
    </row>
    <row r="63" spans="1:14" ht="15.75" thickBot="1" x14ac:dyDescent="0.3">
      <c r="A63" s="240" t="s">
        <v>229</v>
      </c>
      <c r="B63" s="323">
        <f>B61+B62</f>
        <v>0</v>
      </c>
      <c r="C63" s="323">
        <f>C61+C62</f>
        <v>0</v>
      </c>
      <c r="D63" s="324" t="str">
        <f t="shared" si="18"/>
        <v/>
      </c>
      <c r="E63" s="323">
        <f>E61+E62</f>
        <v>0</v>
      </c>
      <c r="F63" s="324" t="str">
        <f t="shared" si="19"/>
        <v/>
      </c>
      <c r="G63" s="323">
        <f>G61+G62</f>
        <v>0</v>
      </c>
      <c r="H63" s="324" t="str">
        <f t="shared" si="20"/>
        <v/>
      </c>
      <c r="I63" s="359"/>
      <c r="J63" s="358"/>
      <c r="K63" s="326">
        <f>SUM(K61:K62)</f>
        <v>0</v>
      </c>
      <c r="L63" s="327" t="str">
        <f t="shared" si="21"/>
        <v/>
      </c>
      <c r="M63" s="357"/>
      <c r="N63" s="358"/>
    </row>
    <row r="64" spans="1:14" ht="15.75" thickBot="1" x14ac:dyDescent="0.3">
      <c r="A64" s="239" t="s">
        <v>230</v>
      </c>
      <c r="B64" s="314">
        <f>ALUMNADO!B39</f>
        <v>0</v>
      </c>
      <c r="C64" s="315"/>
      <c r="D64" s="316" t="str">
        <f t="shared" si="18"/>
        <v/>
      </c>
      <c r="E64" s="315"/>
      <c r="F64" s="316" t="str">
        <f t="shared" si="19"/>
        <v/>
      </c>
      <c r="G64" s="318">
        <f>ALUMNADO!I39</f>
        <v>0</v>
      </c>
      <c r="H64" s="316" t="str">
        <f t="shared" si="20"/>
        <v/>
      </c>
      <c r="I64" s="315"/>
      <c r="J64" s="319" t="str">
        <f t="shared" si="22"/>
        <v/>
      </c>
      <c r="K64" s="479"/>
      <c r="L64" s="320" t="str">
        <f t="shared" si="21"/>
        <v/>
      </c>
      <c r="M64" s="360"/>
      <c r="N64" s="356"/>
    </row>
    <row r="65" spans="1:14" ht="15.75" thickBot="1" x14ac:dyDescent="0.3">
      <c r="A65" s="239" t="s">
        <v>231</v>
      </c>
      <c r="B65" s="314">
        <f>ALUMNADO!B40</f>
        <v>0</v>
      </c>
      <c r="C65" s="315"/>
      <c r="D65" s="316" t="str">
        <f t="shared" si="18"/>
        <v/>
      </c>
      <c r="E65" s="315"/>
      <c r="F65" s="316" t="str">
        <f t="shared" si="19"/>
        <v/>
      </c>
      <c r="G65" s="318">
        <f>ALUMNADO!I40</f>
        <v>0</v>
      </c>
      <c r="H65" s="316" t="str">
        <f t="shared" si="20"/>
        <v/>
      </c>
      <c r="I65" s="360"/>
      <c r="J65" s="356"/>
      <c r="K65" s="315"/>
      <c r="L65" s="320" t="str">
        <f t="shared" si="21"/>
        <v/>
      </c>
      <c r="M65" s="360"/>
      <c r="N65" s="356"/>
    </row>
    <row r="66" spans="1:14" ht="15.75" thickBot="1" x14ac:dyDescent="0.3">
      <c r="A66" s="240" t="s">
        <v>232</v>
      </c>
      <c r="B66" s="323">
        <f>B64+B65</f>
        <v>0</v>
      </c>
      <c r="C66" s="323">
        <f t="shared" ref="C66:G66" si="25">C64+C65</f>
        <v>0</v>
      </c>
      <c r="D66" s="324" t="str">
        <f t="shared" si="18"/>
        <v/>
      </c>
      <c r="E66" s="323">
        <f t="shared" si="25"/>
        <v>0</v>
      </c>
      <c r="F66" s="324" t="str">
        <f t="shared" si="19"/>
        <v/>
      </c>
      <c r="G66" s="323">
        <f t="shared" si="25"/>
        <v>0</v>
      </c>
      <c r="H66" s="324" t="str">
        <f>IFERROR(G66/B66,"")</f>
        <v/>
      </c>
      <c r="I66" s="359"/>
      <c r="J66" s="358"/>
      <c r="K66" s="326">
        <f>SUM(K64:K65)</f>
        <v>0</v>
      </c>
      <c r="L66" s="327" t="str">
        <f t="shared" si="21"/>
        <v/>
      </c>
      <c r="M66" s="357"/>
      <c r="N66" s="358"/>
    </row>
    <row r="67" spans="1:14" s="243" customFormat="1" ht="15.75" thickBot="1" x14ac:dyDescent="0.3">
      <c r="A67" s="242"/>
      <c r="B67" s="192"/>
      <c r="C67" s="189"/>
      <c r="D67" s="193"/>
      <c r="E67" s="189"/>
      <c r="F67" s="193"/>
      <c r="G67" s="189"/>
      <c r="H67" s="194"/>
      <c r="I67" s="189"/>
      <c r="J67" s="189"/>
      <c r="K67" s="190"/>
      <c r="L67" s="189"/>
      <c r="M67" s="191"/>
      <c r="N67" s="189"/>
    </row>
    <row r="68" spans="1:14" ht="16.5" thickTop="1" thickBot="1" x14ac:dyDescent="0.3">
      <c r="A68" s="328" t="s">
        <v>287</v>
      </c>
      <c r="B68" s="195">
        <f>B57+B60+B63+B66</f>
        <v>0</v>
      </c>
      <c r="C68" s="195">
        <f>C57+C60+C63+C66</f>
        <v>0</v>
      </c>
      <c r="D68" s="225" t="str">
        <f t="shared" si="18"/>
        <v/>
      </c>
      <c r="E68" s="224">
        <f>E57+E60+E63+E66</f>
        <v>0</v>
      </c>
      <c r="F68" s="225" t="str">
        <f t="shared" si="19"/>
        <v/>
      </c>
      <c r="G68" s="224">
        <f>G57+G60+G63+G66</f>
        <v>0</v>
      </c>
      <c r="H68" s="225" t="str">
        <f>IFERROR(G68/B68,"")</f>
        <v/>
      </c>
      <c r="I68" s="225"/>
      <c r="J68" s="329" t="str">
        <f t="shared" si="22"/>
        <v/>
      </c>
      <c r="K68" s="224">
        <f>K57+K60+K63+K66</f>
        <v>0</v>
      </c>
      <c r="L68" s="330" t="str">
        <f t="shared" si="21"/>
        <v/>
      </c>
      <c r="M68" s="195"/>
      <c r="N68" s="329" t="str">
        <f t="shared" si="23"/>
        <v/>
      </c>
    </row>
    <row r="69" spans="1:14" ht="16.5" thickTop="1" thickBot="1" x14ac:dyDescent="0.3">
      <c r="A69" s="328" t="s">
        <v>285</v>
      </c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</row>
    <row r="70" spans="1:14" ht="16.5" thickTop="1" thickBot="1" x14ac:dyDescent="0.3">
      <c r="A70" s="328" t="s">
        <v>286</v>
      </c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</row>
    <row r="71" spans="1:14" ht="16.5" thickTop="1" thickBot="1" x14ac:dyDescent="0.3"/>
    <row r="72" spans="1:14" ht="15.6" customHeight="1" thickBot="1" x14ac:dyDescent="0.3">
      <c r="A72" s="231" t="s">
        <v>296</v>
      </c>
      <c r="B72" s="336"/>
      <c r="C72" s="512" t="s">
        <v>292</v>
      </c>
      <c r="D72" s="513"/>
      <c r="E72" s="513"/>
      <c r="F72" s="513"/>
      <c r="G72" s="513"/>
      <c r="H72" s="513"/>
      <c r="I72" s="513"/>
      <c r="J72" s="513"/>
    </row>
    <row r="73" spans="1:14" ht="96.75" thickBot="1" x14ac:dyDescent="0.3">
      <c r="A73" s="245" t="s">
        <v>245</v>
      </c>
      <c r="B73" s="264" t="s">
        <v>213</v>
      </c>
      <c r="C73" s="247" t="s">
        <v>265</v>
      </c>
      <c r="D73" s="247" t="s">
        <v>266</v>
      </c>
      <c r="E73" s="247" t="s">
        <v>267</v>
      </c>
      <c r="F73" s="247" t="s">
        <v>268</v>
      </c>
      <c r="G73" s="247" t="s">
        <v>269</v>
      </c>
      <c r="H73" s="247" t="s">
        <v>270</v>
      </c>
      <c r="I73" s="248" t="s">
        <v>468</v>
      </c>
      <c r="J73" s="248" t="s">
        <v>467</v>
      </c>
    </row>
    <row r="74" spans="1:14" ht="29.45" customHeight="1" thickBot="1" x14ac:dyDescent="0.3">
      <c r="A74" s="249" t="s">
        <v>246</v>
      </c>
      <c r="B74" s="250"/>
      <c r="C74" s="251" t="s">
        <v>248</v>
      </c>
      <c r="D74" s="251" t="s">
        <v>248</v>
      </c>
      <c r="E74" s="251" t="s">
        <v>248</v>
      </c>
      <c r="F74" s="251" t="s">
        <v>248</v>
      </c>
      <c r="G74" s="251" t="s">
        <v>248</v>
      </c>
      <c r="H74" s="252" t="s">
        <v>248</v>
      </c>
      <c r="I74" s="251" t="s">
        <v>248</v>
      </c>
      <c r="J74" s="251" t="s">
        <v>248</v>
      </c>
    </row>
    <row r="75" spans="1:14" ht="15.75" thickBot="1" x14ac:dyDescent="0.3">
      <c r="A75" s="237" t="s">
        <v>219</v>
      </c>
      <c r="B75" s="180">
        <f>B53</f>
        <v>0</v>
      </c>
      <c r="C75" s="173"/>
      <c r="D75" s="171" t="str">
        <f>IFERROR(C75/B75,"")</f>
        <v/>
      </c>
      <c r="E75" s="173"/>
      <c r="F75" s="171" t="str">
        <f>IFERROR(E75/B75,"")</f>
        <v/>
      </c>
      <c r="G75" s="182"/>
      <c r="H75" s="253" t="str">
        <f>IFERROR(G75/B75,"")</f>
        <v/>
      </c>
      <c r="I75" s="173"/>
      <c r="J75" s="171" t="str">
        <f>IFERROR(I75/B75,"")</f>
        <v/>
      </c>
    </row>
    <row r="76" spans="1:14" ht="15.75" thickBot="1" x14ac:dyDescent="0.3">
      <c r="A76" s="239" t="s">
        <v>220</v>
      </c>
      <c r="B76" s="180">
        <f>B54</f>
        <v>0</v>
      </c>
      <c r="C76" s="173"/>
      <c r="D76" s="171" t="str">
        <f t="shared" ref="D76:D90" si="26">IFERROR(C76/B76,"")</f>
        <v/>
      </c>
      <c r="E76" s="173"/>
      <c r="F76" s="171" t="str">
        <f t="shared" ref="F76:F87" si="27">IFERROR(E76/B76,"")</f>
        <v/>
      </c>
      <c r="G76" s="182"/>
      <c r="H76" s="253" t="str">
        <f t="shared" ref="H76:H90" si="28">IFERROR(G76/B76,"")</f>
        <v/>
      </c>
      <c r="I76" s="173"/>
      <c r="J76" s="171" t="str">
        <f t="shared" ref="J76:J90" si="29">IFERROR(I76/B76,"")</f>
        <v/>
      </c>
    </row>
    <row r="77" spans="1:14" ht="15.75" thickBot="1" x14ac:dyDescent="0.3">
      <c r="A77" s="239" t="s">
        <v>221</v>
      </c>
      <c r="B77" s="180">
        <f>B55</f>
        <v>0</v>
      </c>
      <c r="C77" s="173"/>
      <c r="D77" s="171" t="str">
        <f t="shared" si="26"/>
        <v/>
      </c>
      <c r="E77" s="173"/>
      <c r="F77" s="171" t="str">
        <f t="shared" si="27"/>
        <v/>
      </c>
      <c r="G77" s="182"/>
      <c r="H77" s="253" t="str">
        <f t="shared" si="28"/>
        <v/>
      </c>
      <c r="I77" s="173"/>
      <c r="J77" s="171" t="str">
        <f t="shared" si="29"/>
        <v/>
      </c>
    </row>
    <row r="78" spans="1:14" ht="15.75" thickBot="1" x14ac:dyDescent="0.3">
      <c r="A78" s="239" t="s">
        <v>222</v>
      </c>
      <c r="B78" s="180">
        <f>B56</f>
        <v>0</v>
      </c>
      <c r="C78" s="173"/>
      <c r="D78" s="171" t="str">
        <f t="shared" si="26"/>
        <v/>
      </c>
      <c r="E78" s="173"/>
      <c r="F78" s="171" t="str">
        <f t="shared" si="27"/>
        <v/>
      </c>
      <c r="G78" s="182"/>
      <c r="H78" s="253" t="str">
        <f t="shared" si="28"/>
        <v/>
      </c>
      <c r="I78" s="173"/>
      <c r="J78" s="171" t="str">
        <f t="shared" si="29"/>
        <v/>
      </c>
    </row>
    <row r="79" spans="1:14" ht="15.75" thickBot="1" x14ac:dyDescent="0.3">
      <c r="A79" s="240" t="s">
        <v>223</v>
      </c>
      <c r="B79" s="180">
        <f t="shared" ref="B79:B87" si="30">B57</f>
        <v>0</v>
      </c>
      <c r="C79" s="188">
        <f>SUM(C75:C78)</f>
        <v>0</v>
      </c>
      <c r="D79" s="171" t="str">
        <f t="shared" si="26"/>
        <v/>
      </c>
      <c r="E79" s="188">
        <f t="shared" ref="E79:I79" si="31">SUM(E75:E78)</f>
        <v>0</v>
      </c>
      <c r="F79" s="171" t="str">
        <f t="shared" si="27"/>
        <v/>
      </c>
      <c r="G79" s="188">
        <f t="shared" si="31"/>
        <v>0</v>
      </c>
      <c r="H79" s="253" t="str">
        <f t="shared" si="28"/>
        <v/>
      </c>
      <c r="I79" s="188">
        <f t="shared" si="31"/>
        <v>0</v>
      </c>
      <c r="J79" s="171" t="str">
        <f t="shared" si="29"/>
        <v/>
      </c>
    </row>
    <row r="80" spans="1:14" ht="15.75" thickBot="1" x14ac:dyDescent="0.3">
      <c r="A80" s="239" t="s">
        <v>224</v>
      </c>
      <c r="B80" s="180">
        <f t="shared" si="30"/>
        <v>0</v>
      </c>
      <c r="C80" s="183"/>
      <c r="D80" s="171" t="str">
        <f t="shared" si="26"/>
        <v/>
      </c>
      <c r="E80" s="173"/>
      <c r="F80" s="171" t="str">
        <f t="shared" si="27"/>
        <v/>
      </c>
      <c r="G80" s="182"/>
      <c r="H80" s="253" t="str">
        <f t="shared" si="28"/>
        <v/>
      </c>
      <c r="I80" s="173"/>
      <c r="J80" s="171" t="str">
        <f t="shared" si="29"/>
        <v/>
      </c>
    </row>
    <row r="81" spans="1:10" ht="15.75" thickBot="1" x14ac:dyDescent="0.3">
      <c r="A81" s="239" t="s">
        <v>225</v>
      </c>
      <c r="B81" s="180">
        <f t="shared" si="30"/>
        <v>0</v>
      </c>
      <c r="C81" s="183"/>
      <c r="D81" s="171" t="str">
        <f t="shared" si="26"/>
        <v/>
      </c>
      <c r="E81" s="173"/>
      <c r="F81" s="171" t="str">
        <f t="shared" si="27"/>
        <v/>
      </c>
      <c r="G81" s="182"/>
      <c r="H81" s="253" t="str">
        <f t="shared" si="28"/>
        <v/>
      </c>
      <c r="I81" s="173"/>
      <c r="J81" s="171" t="str">
        <f t="shared" si="29"/>
        <v/>
      </c>
    </row>
    <row r="82" spans="1:10" ht="15.75" thickBot="1" x14ac:dyDescent="0.3">
      <c r="A82" s="240" t="s">
        <v>226</v>
      </c>
      <c r="B82" s="180">
        <f t="shared" si="30"/>
        <v>0</v>
      </c>
      <c r="C82" s="188">
        <f>SUM(C80:C81)</f>
        <v>0</v>
      </c>
      <c r="D82" s="171" t="str">
        <f t="shared" si="26"/>
        <v/>
      </c>
      <c r="E82" s="188">
        <f>E80+E81</f>
        <v>0</v>
      </c>
      <c r="F82" s="171" t="str">
        <f t="shared" si="27"/>
        <v/>
      </c>
      <c r="G82" s="188">
        <f t="shared" ref="G82:I82" si="32">G80+G81</f>
        <v>0</v>
      </c>
      <c r="H82" s="253" t="str">
        <f t="shared" si="28"/>
        <v/>
      </c>
      <c r="I82" s="188">
        <f t="shared" si="32"/>
        <v>0</v>
      </c>
      <c r="J82" s="171" t="str">
        <f t="shared" si="29"/>
        <v/>
      </c>
    </row>
    <row r="83" spans="1:10" ht="15.75" thickBot="1" x14ac:dyDescent="0.3">
      <c r="A83" s="239" t="s">
        <v>227</v>
      </c>
      <c r="B83" s="180">
        <f t="shared" si="30"/>
        <v>0</v>
      </c>
      <c r="C83" s="183"/>
      <c r="D83" s="171" t="str">
        <f t="shared" si="26"/>
        <v/>
      </c>
      <c r="E83" s="173"/>
      <c r="F83" s="171" t="str">
        <f t="shared" si="27"/>
        <v/>
      </c>
      <c r="G83" s="182"/>
      <c r="H83" s="253" t="str">
        <f t="shared" si="28"/>
        <v/>
      </c>
      <c r="I83" s="173"/>
      <c r="J83" s="171" t="str">
        <f t="shared" si="29"/>
        <v/>
      </c>
    </row>
    <row r="84" spans="1:10" ht="15.75" thickBot="1" x14ac:dyDescent="0.3">
      <c r="A84" s="239" t="s">
        <v>228</v>
      </c>
      <c r="B84" s="180">
        <f t="shared" si="30"/>
        <v>0</v>
      </c>
      <c r="C84" s="183"/>
      <c r="D84" s="171" t="str">
        <f t="shared" si="26"/>
        <v/>
      </c>
      <c r="E84" s="173"/>
      <c r="F84" s="171" t="str">
        <f t="shared" si="27"/>
        <v/>
      </c>
      <c r="G84" s="182"/>
      <c r="H84" s="253" t="str">
        <f t="shared" si="28"/>
        <v/>
      </c>
      <c r="I84" s="173"/>
      <c r="J84" s="171" t="str">
        <f t="shared" si="29"/>
        <v/>
      </c>
    </row>
    <row r="85" spans="1:10" ht="15.75" thickBot="1" x14ac:dyDescent="0.3">
      <c r="A85" s="240" t="s">
        <v>229</v>
      </c>
      <c r="B85" s="180">
        <f t="shared" si="30"/>
        <v>0</v>
      </c>
      <c r="C85" s="188">
        <f>SUM(C83:C84)</f>
        <v>0</v>
      </c>
      <c r="D85" s="171" t="str">
        <f t="shared" si="26"/>
        <v/>
      </c>
      <c r="E85" s="188">
        <f>E83+E84</f>
        <v>0</v>
      </c>
      <c r="F85" s="171" t="str">
        <f t="shared" si="27"/>
        <v/>
      </c>
      <c r="G85" s="188">
        <f t="shared" ref="G85:I85" si="33">G83+G84</f>
        <v>0</v>
      </c>
      <c r="H85" s="253" t="str">
        <f t="shared" si="28"/>
        <v/>
      </c>
      <c r="I85" s="188">
        <f t="shared" si="33"/>
        <v>0</v>
      </c>
      <c r="J85" s="171" t="str">
        <f t="shared" si="29"/>
        <v/>
      </c>
    </row>
    <row r="86" spans="1:10" ht="15.75" thickBot="1" x14ac:dyDescent="0.3">
      <c r="A86" s="239" t="s">
        <v>230</v>
      </c>
      <c r="B86" s="180">
        <f t="shared" si="30"/>
        <v>0</v>
      </c>
      <c r="C86" s="183"/>
      <c r="D86" s="171" t="str">
        <f t="shared" si="26"/>
        <v/>
      </c>
      <c r="E86" s="173"/>
      <c r="F86" s="171" t="str">
        <f t="shared" si="27"/>
        <v/>
      </c>
      <c r="G86" s="182"/>
      <c r="H86" s="253" t="str">
        <f t="shared" si="28"/>
        <v/>
      </c>
      <c r="I86" s="173"/>
      <c r="J86" s="171" t="str">
        <f t="shared" si="29"/>
        <v/>
      </c>
    </row>
    <row r="87" spans="1:10" ht="15.75" thickBot="1" x14ac:dyDescent="0.3">
      <c r="A87" s="239" t="s">
        <v>231</v>
      </c>
      <c r="B87" s="180">
        <f t="shared" si="30"/>
        <v>0</v>
      </c>
      <c r="C87" s="183"/>
      <c r="D87" s="171" t="str">
        <f t="shared" si="26"/>
        <v/>
      </c>
      <c r="E87" s="173"/>
      <c r="F87" s="171" t="str">
        <f t="shared" si="27"/>
        <v/>
      </c>
      <c r="G87" s="182"/>
      <c r="H87" s="253" t="str">
        <f t="shared" si="28"/>
        <v/>
      </c>
      <c r="I87" s="173"/>
      <c r="J87" s="171" t="str">
        <f t="shared" si="29"/>
        <v/>
      </c>
    </row>
    <row r="88" spans="1:10" ht="15.75" thickBot="1" x14ac:dyDescent="0.3">
      <c r="A88" s="240" t="s">
        <v>232</v>
      </c>
      <c r="B88" s="176">
        <f t="shared" ref="B88" si="34">B66</f>
        <v>0</v>
      </c>
      <c r="C88" s="188">
        <f>SUM(C86:C87)</f>
        <v>0</v>
      </c>
      <c r="D88" s="171" t="str">
        <f t="shared" si="26"/>
        <v/>
      </c>
      <c r="E88" s="188">
        <f>E86+E87</f>
        <v>0</v>
      </c>
      <c r="F88" s="171" t="str">
        <f>IFERROR(E88/B88,"")</f>
        <v/>
      </c>
      <c r="G88" s="188">
        <f t="shared" ref="G88:I88" si="35">G86+G87</f>
        <v>0</v>
      </c>
      <c r="H88" s="253" t="str">
        <f t="shared" si="28"/>
        <v/>
      </c>
      <c r="I88" s="188">
        <f t="shared" si="35"/>
        <v>0</v>
      </c>
      <c r="J88" s="171" t="str">
        <f t="shared" si="29"/>
        <v/>
      </c>
    </row>
    <row r="89" spans="1:10" s="243" customFormat="1" ht="15.75" thickBot="1" x14ac:dyDescent="0.3">
      <c r="A89" s="242"/>
      <c r="B89" s="192"/>
      <c r="C89" s="190"/>
      <c r="D89" s="265"/>
      <c r="E89" s="190"/>
      <c r="F89" s="265"/>
      <c r="G89" s="190"/>
      <c r="H89" s="265"/>
      <c r="I89" s="190"/>
      <c r="J89" s="265"/>
    </row>
    <row r="90" spans="1:10" ht="15.75" thickBot="1" x14ac:dyDescent="0.3">
      <c r="A90" s="266" t="s">
        <v>287</v>
      </c>
      <c r="B90" s="195">
        <f t="shared" ref="B90" si="36">B68</f>
        <v>0</v>
      </c>
      <c r="C90" s="195">
        <f>C79+C82+C85+C88</f>
        <v>0</v>
      </c>
      <c r="D90" s="434" t="str">
        <f t="shared" si="26"/>
        <v/>
      </c>
      <c r="E90" s="195">
        <f>E79+E82+E85+E88</f>
        <v>0</v>
      </c>
      <c r="F90" s="434" t="str">
        <f>IFERROR(E90/B90,"")</f>
        <v/>
      </c>
      <c r="G90" s="195">
        <f t="shared" ref="G90:I90" si="37">G79+G82+G85+G88</f>
        <v>0</v>
      </c>
      <c r="H90" s="435" t="str">
        <f t="shared" si="28"/>
        <v/>
      </c>
      <c r="I90" s="195">
        <f t="shared" si="37"/>
        <v>0</v>
      </c>
      <c r="J90" s="434" t="str">
        <f t="shared" si="29"/>
        <v/>
      </c>
    </row>
    <row r="91" spans="1:10" ht="15.75" thickBot="1" x14ac:dyDescent="0.3">
      <c r="A91" s="266" t="s">
        <v>285</v>
      </c>
      <c r="B91" s="195"/>
      <c r="C91" s="195"/>
      <c r="D91" s="195"/>
      <c r="E91" s="195"/>
      <c r="F91" s="195"/>
      <c r="G91" s="195"/>
      <c r="H91" s="195"/>
      <c r="I91" s="195"/>
      <c r="J91" s="195"/>
    </row>
    <row r="92" spans="1:10" ht="15.75" thickBot="1" x14ac:dyDescent="0.3">
      <c r="A92" s="266" t="s">
        <v>286</v>
      </c>
      <c r="B92" s="195"/>
      <c r="C92" s="195"/>
      <c r="D92" s="195"/>
      <c r="E92" s="195"/>
      <c r="F92" s="195"/>
      <c r="G92" s="195"/>
      <c r="H92" s="195"/>
      <c r="I92" s="195"/>
      <c r="J92" s="195"/>
    </row>
  </sheetData>
  <sheetProtection password="CC1B" sheet="1" objects="1" scenarios="1"/>
  <mergeCells count="4">
    <mergeCell ref="C50:N50"/>
    <mergeCell ref="C26:J26"/>
    <mergeCell ref="C4:H4"/>
    <mergeCell ref="C72:J72"/>
  </mergeCells>
  <dataValidations count="1">
    <dataValidation type="whole" allowBlank="1" showInputMessage="1" showErrorMessage="1" sqref="C7:C9 C11:C12 C14:C15 C17:C18 E7:E9 E11:E12 E14:E15 E17:E18 I86:I87 G7:G9 G11:G12 G14:G15 C29:C31 E29:E31 G29:G31 I29:I31 I33:I34 G33:G34 E33:E34 C33:C34 C36:C37 E36:E37 G36:G37 E39:E40 C39:C40 I39:I40 G39:G40 I36:I37 C53:C56 C58:C59 C61:C62 C64:C65 E53:E56 E58:E59 E61:E62 E64:E65 G64:G65 G61:G62 G53:G56 G17:G18 I53:I56 I58:I59 I61:I62 I64:I65 K64:K65 K61:K62 K58:K59 K53:K56 M53:M56 M58:M59 M61:M62 M64:M65 C75:C78 C80:C81 C83:C84 C86:C87 E75:E78 E80:E81 E83:E84 E86:E87 G75:G78 G80:G81 G83:G84 G86:G87 I75:I78 I80:I81 I83:I84 G58:G59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26"/>
  <sheetViews>
    <sheetView showGridLines="0" tabSelected="1" workbookViewId="0">
      <selection activeCell="D17" sqref="D17"/>
    </sheetView>
  </sheetViews>
  <sheetFormatPr baseColWidth="10" defaultColWidth="10.85546875" defaultRowHeight="15" x14ac:dyDescent="0.25"/>
  <cols>
    <col min="1" max="3" width="10.85546875" style="33"/>
    <col min="4" max="4" width="118.42578125" style="33" customWidth="1"/>
    <col min="5" max="5" width="11.28515625" style="33" bestFit="1" customWidth="1"/>
    <col min="6" max="6" width="14.28515625" style="139" customWidth="1"/>
    <col min="7" max="16384" width="10.85546875" style="33"/>
  </cols>
  <sheetData>
    <row r="1" spans="2:10" ht="15.75" thickBot="1" x14ac:dyDescent="0.3"/>
    <row r="2" spans="2:10" ht="31.5" x14ac:dyDescent="0.25">
      <c r="B2" s="516" t="s">
        <v>0</v>
      </c>
      <c r="C2" s="517"/>
      <c r="D2" s="518" t="s">
        <v>2</v>
      </c>
      <c r="E2" s="366" t="s">
        <v>30</v>
      </c>
    </row>
    <row r="3" spans="2:10" ht="16.5" thickBot="1" x14ac:dyDescent="0.3">
      <c r="B3" s="520" t="s">
        <v>1</v>
      </c>
      <c r="C3" s="521"/>
      <c r="D3" s="519"/>
      <c r="E3" s="166" t="s">
        <v>68</v>
      </c>
    </row>
    <row r="4" spans="2:10" ht="16.5" thickBot="1" x14ac:dyDescent="0.3">
      <c r="B4" s="140" t="s">
        <v>3</v>
      </c>
      <c r="C4" s="141" t="s">
        <v>4</v>
      </c>
      <c r="D4" s="142" t="s">
        <v>5</v>
      </c>
      <c r="E4" s="143" t="s">
        <v>3</v>
      </c>
      <c r="F4" s="436" t="s">
        <v>193</v>
      </c>
    </row>
    <row r="5" spans="2:10" ht="15.75" x14ac:dyDescent="0.25">
      <c r="B5" s="144">
        <v>0.3</v>
      </c>
      <c r="C5" s="145">
        <v>0.3</v>
      </c>
      <c r="D5" s="146" t="s">
        <v>7</v>
      </c>
      <c r="E5" s="2" t="str">
        <f>IFERROR(AVERAGE(E6:E9)," ")</f>
        <v xml:space="preserve"> </v>
      </c>
      <c r="F5" s="2" t="str">
        <f>IFERROR(AVERAGE(F6:F9), " ")</f>
        <v xml:space="preserve"> </v>
      </c>
      <c r="G5" s="367" t="s">
        <v>70</v>
      </c>
      <c r="J5" s="368"/>
    </row>
    <row r="6" spans="2:10" ht="15.75" x14ac:dyDescent="0.25">
      <c r="B6" s="147">
        <v>0.1</v>
      </c>
      <c r="C6" s="148" t="s">
        <v>6</v>
      </c>
      <c r="D6" s="149" t="s">
        <v>8</v>
      </c>
      <c r="E6" s="3" t="str">
        <f>IFERROR('1C'!F20," ")</f>
        <v/>
      </c>
      <c r="F6" s="4"/>
      <c r="G6" s="139" t="s">
        <v>71</v>
      </c>
    </row>
    <row r="7" spans="2:10" ht="31.5" x14ac:dyDescent="0.25">
      <c r="B7" s="150" t="s">
        <v>6</v>
      </c>
      <c r="C7" s="148" t="s">
        <v>6</v>
      </c>
      <c r="D7" s="149" t="s">
        <v>9</v>
      </c>
      <c r="E7" s="4" t="s">
        <v>6</v>
      </c>
      <c r="F7" s="4" t="s">
        <v>6</v>
      </c>
      <c r="G7" s="139"/>
    </row>
    <row r="8" spans="2:10" ht="31.5" x14ac:dyDescent="0.25">
      <c r="B8" s="147">
        <v>0.1</v>
      </c>
      <c r="C8" s="151">
        <v>0.15</v>
      </c>
      <c r="D8" s="149" t="s">
        <v>10</v>
      </c>
      <c r="E8" s="3" t="str">
        <f>IFERROR('3C'!F20," ")</f>
        <v/>
      </c>
      <c r="F8" s="3" t="str">
        <f>IFERROR('3C'!F20," ")</f>
        <v/>
      </c>
      <c r="G8" s="139" t="s">
        <v>54</v>
      </c>
    </row>
    <row r="9" spans="2:10" ht="16.5" thickBot="1" x14ac:dyDescent="0.3">
      <c r="B9" s="152">
        <v>0.1</v>
      </c>
      <c r="C9" s="153">
        <v>0.15</v>
      </c>
      <c r="D9" s="154" t="s">
        <v>60</v>
      </c>
      <c r="E9" s="5" t="str">
        <f>IFERROR('4C'!F20," ")</f>
        <v/>
      </c>
      <c r="F9" s="5" t="str">
        <f>IFERROR('4C'!F20," ")</f>
        <v/>
      </c>
      <c r="G9" s="139" t="s">
        <v>71</v>
      </c>
    </row>
    <row r="10" spans="2:10" ht="15.75" x14ac:dyDescent="0.25">
      <c r="B10" s="144">
        <v>0.2</v>
      </c>
      <c r="C10" s="155">
        <v>0.2</v>
      </c>
      <c r="D10" s="156" t="s">
        <v>11</v>
      </c>
      <c r="E10" s="2" t="str">
        <f>IFERROR(AVERAGE(E11:E12)," ")</f>
        <v xml:space="preserve"> </v>
      </c>
      <c r="F10" s="363" t="str">
        <f>IFERROR(AVERAGE(E11:E12)," ")</f>
        <v xml:space="preserve"> </v>
      </c>
      <c r="G10" s="367" t="s">
        <v>70</v>
      </c>
      <c r="J10" s="368"/>
    </row>
    <row r="11" spans="2:10" ht="15.75" x14ac:dyDescent="0.25">
      <c r="B11" s="147">
        <v>0.1</v>
      </c>
      <c r="C11" s="157" t="s">
        <v>27</v>
      </c>
      <c r="D11" s="149" t="s">
        <v>12</v>
      </c>
      <c r="E11" s="3" t="str">
        <f>IFERROR('5C'!F20," ")</f>
        <v/>
      </c>
      <c r="F11" s="364" t="str">
        <f>IFERROR('5C'!F20," ")</f>
        <v/>
      </c>
      <c r="G11" s="139" t="s">
        <v>71</v>
      </c>
    </row>
    <row r="12" spans="2:10" ht="16.5" thickBot="1" x14ac:dyDescent="0.3">
      <c r="B12" s="152">
        <v>0.1</v>
      </c>
      <c r="C12" s="158" t="s">
        <v>28</v>
      </c>
      <c r="D12" s="159" t="s">
        <v>13</v>
      </c>
      <c r="E12" s="5" t="str">
        <f>IFERROR('6C'!F20," ")</f>
        <v/>
      </c>
      <c r="F12" s="365" t="str">
        <f>IFERROR('6C'!F20," ")</f>
        <v/>
      </c>
      <c r="G12" s="139" t="s">
        <v>71</v>
      </c>
    </row>
    <row r="13" spans="2:10" ht="15.75" x14ac:dyDescent="0.25">
      <c r="B13" s="144">
        <v>0.1</v>
      </c>
      <c r="C13" s="145">
        <v>0.1</v>
      </c>
      <c r="D13" s="156" t="s">
        <v>14</v>
      </c>
      <c r="E13" s="2" t="str">
        <f>IFERROR(AVERAGE(E14:E16)," ")</f>
        <v xml:space="preserve"> </v>
      </c>
      <c r="F13" s="2" t="str">
        <f>IFERROR(AVERAGE(E14:FE16), " ")</f>
        <v xml:space="preserve"> </v>
      </c>
      <c r="G13" s="367" t="s">
        <v>70</v>
      </c>
      <c r="J13" s="368"/>
    </row>
    <row r="14" spans="2:10" ht="15.75" x14ac:dyDescent="0.25">
      <c r="B14" s="160">
        <v>3.3300000000000003E-2</v>
      </c>
      <c r="C14" s="148" t="s">
        <v>6</v>
      </c>
      <c r="D14" s="149" t="s">
        <v>15</v>
      </c>
      <c r="E14" s="3" t="str">
        <f>IFERROR('[2]7C y 8C'!F21," ")</f>
        <v xml:space="preserve"> </v>
      </c>
      <c r="F14" s="4" t="str">
        <f>" "</f>
        <v xml:space="preserve"> </v>
      </c>
      <c r="G14" s="139" t="s">
        <v>71</v>
      </c>
    </row>
    <row r="15" spans="2:10" ht="15.75" x14ac:dyDescent="0.25">
      <c r="B15" s="160">
        <v>3.3300000000000003E-2</v>
      </c>
      <c r="C15" s="148" t="s">
        <v>6</v>
      </c>
      <c r="D15" s="149" t="s">
        <v>16</v>
      </c>
      <c r="E15" s="3" t="str">
        <f>IFERROR('[2]7C y 8C'!G21," ")</f>
        <v xml:space="preserve"> </v>
      </c>
      <c r="F15" s="4" t="str">
        <f>" "</f>
        <v xml:space="preserve"> </v>
      </c>
      <c r="G15" s="139" t="s">
        <v>71</v>
      </c>
    </row>
    <row r="16" spans="2:10" ht="16.5" thickBot="1" x14ac:dyDescent="0.3">
      <c r="B16" s="161">
        <v>3.3300000000000003E-2</v>
      </c>
      <c r="C16" s="153">
        <v>0.1</v>
      </c>
      <c r="D16" s="159" t="s">
        <v>17</v>
      </c>
      <c r="E16" s="5" t="str">
        <f>IFERROR('9C'!F21," ")</f>
        <v/>
      </c>
      <c r="F16" s="5" t="str">
        <f>IFERROR('9C'!F21," ")</f>
        <v/>
      </c>
      <c r="G16" s="139" t="s">
        <v>71</v>
      </c>
    </row>
    <row r="17" spans="2:10" ht="15.75" x14ac:dyDescent="0.25">
      <c r="B17" s="150" t="s">
        <v>29</v>
      </c>
      <c r="C17" s="148" t="s">
        <v>29</v>
      </c>
      <c r="D17" s="156" t="s">
        <v>18</v>
      </c>
      <c r="E17" s="6" t="s">
        <v>31</v>
      </c>
      <c r="F17" s="6" t="s">
        <v>31</v>
      </c>
      <c r="G17" s="139"/>
    </row>
    <row r="18" spans="2:10" ht="15.75" x14ac:dyDescent="0.25">
      <c r="B18" s="162" t="s">
        <v>6</v>
      </c>
      <c r="C18" s="163" t="s">
        <v>6</v>
      </c>
      <c r="D18" s="149" t="s">
        <v>19</v>
      </c>
      <c r="E18" s="4" t="s">
        <v>6</v>
      </c>
      <c r="F18" s="4" t="s">
        <v>6</v>
      </c>
      <c r="G18" s="139"/>
    </row>
    <row r="19" spans="2:10" ht="15.75" x14ac:dyDescent="0.25">
      <c r="B19" s="162" t="s">
        <v>6</v>
      </c>
      <c r="C19" s="163" t="s">
        <v>6</v>
      </c>
      <c r="D19" s="149" t="s">
        <v>20</v>
      </c>
      <c r="E19" s="4" t="s">
        <v>6</v>
      </c>
      <c r="F19" s="4" t="s">
        <v>6</v>
      </c>
      <c r="G19" s="139"/>
    </row>
    <row r="20" spans="2:10" ht="16.5" thickBot="1" x14ac:dyDescent="0.3">
      <c r="B20" s="164" t="s">
        <v>6</v>
      </c>
      <c r="C20" s="165" t="s">
        <v>6</v>
      </c>
      <c r="D20" s="159" t="s">
        <v>21</v>
      </c>
      <c r="E20" s="7" t="s">
        <v>6</v>
      </c>
      <c r="F20" s="7" t="s">
        <v>6</v>
      </c>
      <c r="G20" s="139"/>
    </row>
    <row r="21" spans="2:10" ht="15.75" x14ac:dyDescent="0.25">
      <c r="B21" s="144">
        <v>0.1</v>
      </c>
      <c r="C21" s="145">
        <v>0.1</v>
      </c>
      <c r="D21" s="156" t="s">
        <v>22</v>
      </c>
      <c r="E21" s="2" t="str">
        <f>E22</f>
        <v/>
      </c>
      <c r="F21" s="2" t="str">
        <f>E22</f>
        <v/>
      </c>
      <c r="G21" s="367" t="s">
        <v>70</v>
      </c>
      <c r="J21" s="368"/>
    </row>
    <row r="22" spans="2:10" ht="16.5" thickBot="1" x14ac:dyDescent="0.3">
      <c r="B22" s="152">
        <v>0.1</v>
      </c>
      <c r="C22" s="153">
        <v>0.1</v>
      </c>
      <c r="D22" s="159" t="s">
        <v>23</v>
      </c>
      <c r="E22" s="5" t="str">
        <f>IFERROR('13C'!F25," ")</f>
        <v/>
      </c>
      <c r="F22" s="5" t="str">
        <f>IFERROR('13C'!F25," ")</f>
        <v/>
      </c>
      <c r="G22" s="139" t="s">
        <v>71</v>
      </c>
    </row>
    <row r="23" spans="2:10" ht="16.5" thickBot="1" x14ac:dyDescent="0.3">
      <c r="B23" s="166" t="s">
        <v>24</v>
      </c>
      <c r="C23" s="167" t="s">
        <v>25</v>
      </c>
      <c r="D23" s="168" t="s">
        <v>26</v>
      </c>
      <c r="E23" s="8" t="e">
        <f>(E5*B5+E10*B10+E13*B13+E21*B21)/(B5+B10+B13+B21)</f>
        <v>#VALUE!</v>
      </c>
      <c r="F23" s="8" t="e">
        <f>(F5*C5+C13*F13+F21*C21)/(C21+C13+C5)</f>
        <v>#VALUE!</v>
      </c>
      <c r="J23" s="368"/>
    </row>
    <row r="25" spans="2:10" x14ac:dyDescent="0.25">
      <c r="D25" s="139" t="s">
        <v>32</v>
      </c>
      <c r="F25" s="369"/>
      <c r="J25" s="370"/>
    </row>
    <row r="26" spans="2:10" x14ac:dyDescent="0.25">
      <c r="J26" s="371"/>
    </row>
  </sheetData>
  <sheetProtection password="CC1B" sheet="1" objects="1" scenarios="1"/>
  <mergeCells count="3">
    <mergeCell ref="B2:C2"/>
    <mergeCell ref="D2:D3"/>
    <mergeCell ref="B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L24"/>
  <sheetViews>
    <sheetView showGridLines="0" workbookViewId="0">
      <selection activeCell="F3" sqref="F3"/>
    </sheetView>
  </sheetViews>
  <sheetFormatPr baseColWidth="10" defaultColWidth="10.85546875" defaultRowHeight="15" x14ac:dyDescent="0.25"/>
  <cols>
    <col min="1" max="1" width="5.85546875" style="25" customWidth="1"/>
    <col min="2" max="5" width="10.85546875" style="33"/>
    <col min="6" max="6" width="17.7109375" style="25" customWidth="1"/>
    <col min="7" max="8" width="10.85546875" style="25"/>
    <col min="9" max="16384" width="10.85546875" style="33"/>
  </cols>
  <sheetData>
    <row r="3" spans="1:9" ht="15.75" x14ac:dyDescent="0.25">
      <c r="B3" s="268" t="s">
        <v>38</v>
      </c>
    </row>
    <row r="5" spans="1:9" x14ac:dyDescent="0.25">
      <c r="F5" s="33"/>
    </row>
    <row r="6" spans="1:9" x14ac:dyDescent="0.25">
      <c r="B6" s="269" t="s">
        <v>37</v>
      </c>
      <c r="C6" s="269"/>
      <c r="F6" s="33"/>
      <c r="G6" s="33"/>
    </row>
    <row r="7" spans="1:9" x14ac:dyDescent="0.25">
      <c r="B7" s="270"/>
      <c r="C7" s="270"/>
    </row>
    <row r="8" spans="1:9" x14ac:dyDescent="0.25">
      <c r="F8" s="25" t="s">
        <v>40</v>
      </c>
      <c r="G8" s="25" t="s">
        <v>41</v>
      </c>
      <c r="H8" s="25" t="s">
        <v>42</v>
      </c>
    </row>
    <row r="9" spans="1:9" x14ac:dyDescent="0.25">
      <c r="A9" s="25" t="s">
        <v>3</v>
      </c>
      <c r="B9" s="33" t="s">
        <v>39</v>
      </c>
      <c r="F9" s="19">
        <v>1</v>
      </c>
      <c r="G9" s="19">
        <v>1</v>
      </c>
      <c r="H9" s="19">
        <v>1</v>
      </c>
      <c r="I9" s="33" t="s">
        <v>43</v>
      </c>
    </row>
    <row r="11" spans="1:9" x14ac:dyDescent="0.25">
      <c r="A11" s="25" t="s">
        <v>45</v>
      </c>
      <c r="B11" s="33" t="s">
        <v>240</v>
      </c>
      <c r="F11" s="22"/>
      <c r="G11" s="22"/>
      <c r="H11" s="22"/>
      <c r="I11" s="33" t="s">
        <v>57</v>
      </c>
    </row>
    <row r="12" spans="1:9" x14ac:dyDescent="0.25">
      <c r="A12" s="25" t="s">
        <v>46</v>
      </c>
      <c r="B12" s="33" t="s">
        <v>44</v>
      </c>
      <c r="F12" s="372">
        <f>SUM(ALUMNADO!B20+ALUMNADO!B43)</f>
        <v>0</v>
      </c>
      <c r="G12" s="372"/>
      <c r="H12" s="372"/>
      <c r="I12" s="33" t="s">
        <v>75</v>
      </c>
    </row>
    <row r="13" spans="1:9" x14ac:dyDescent="0.25">
      <c r="F13" s="271"/>
      <c r="G13" s="271"/>
      <c r="H13" s="271"/>
    </row>
    <row r="14" spans="1:9" x14ac:dyDescent="0.25">
      <c r="B14" s="33" t="s">
        <v>241</v>
      </c>
    </row>
    <row r="18" spans="1:12" x14ac:dyDescent="0.25">
      <c r="B18" s="272" t="s">
        <v>33</v>
      </c>
      <c r="C18" s="272"/>
      <c r="D18" s="272"/>
      <c r="E18" s="273" t="s">
        <v>34</v>
      </c>
      <c r="F18" s="274"/>
      <c r="G18" s="275" t="s">
        <v>189</v>
      </c>
      <c r="H18" s="276"/>
    </row>
    <row r="20" spans="1:12" ht="15.75" x14ac:dyDescent="0.25">
      <c r="A20" s="25" t="s">
        <v>50</v>
      </c>
      <c r="B20" s="277" t="s">
        <v>47</v>
      </c>
      <c r="F20" s="20" t="str">
        <f>IFERROR(F11/F12,"")</f>
        <v/>
      </c>
      <c r="G20" s="20" t="str">
        <f t="shared" ref="G20:H20" si="0">IFERROR(G11/G12,"")</f>
        <v/>
      </c>
      <c r="H20" s="20" t="str">
        <f t="shared" si="0"/>
        <v/>
      </c>
      <c r="J20" s="33" t="s">
        <v>48</v>
      </c>
      <c r="K20" s="25" t="s">
        <v>49</v>
      </c>
    </row>
    <row r="22" spans="1:12" x14ac:dyDescent="0.25">
      <c r="B22" s="272" t="s">
        <v>35</v>
      </c>
      <c r="C22" s="272"/>
      <c r="D22" s="272"/>
      <c r="E22" s="272"/>
      <c r="F22" s="278"/>
      <c r="G22" s="274"/>
      <c r="H22" s="274" t="s">
        <v>36</v>
      </c>
      <c r="I22" s="273"/>
      <c r="J22" s="273"/>
    </row>
    <row r="24" spans="1:12" x14ac:dyDescent="0.25">
      <c r="B24" s="33" t="s">
        <v>51</v>
      </c>
      <c r="F24" s="20" t="str">
        <f>F20</f>
        <v/>
      </c>
      <c r="G24" s="20" t="str">
        <f>G20</f>
        <v/>
      </c>
      <c r="H24" s="20" t="str">
        <f>H20</f>
        <v/>
      </c>
      <c r="J24" s="33" t="s">
        <v>52</v>
      </c>
      <c r="K24" s="25" t="s">
        <v>50</v>
      </c>
      <c r="L24" s="33" t="s">
        <v>69</v>
      </c>
    </row>
  </sheetData>
  <sheetProtection password="CC1B" sheet="1" objects="1" scenarios="1"/>
  <dataValidations count="2">
    <dataValidation type="whole" allowBlank="1" showInputMessage="1" showErrorMessage="1" sqref="G11:H12 F12">
      <formula1>0</formula1>
      <formula2>1000</formula2>
    </dataValidation>
    <dataValidation type="whole" allowBlank="1" showInputMessage="1" showErrorMessage="1" sqref="F11">
      <formula1>0</formula1>
      <formula2>1500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L24"/>
  <sheetViews>
    <sheetView showGridLines="0" workbookViewId="0">
      <selection activeCell="A3" sqref="A3:XFD3"/>
    </sheetView>
  </sheetViews>
  <sheetFormatPr baseColWidth="10" defaultColWidth="10.85546875" defaultRowHeight="15" x14ac:dyDescent="0.25"/>
  <cols>
    <col min="1" max="1" width="5.85546875" style="25" customWidth="1"/>
    <col min="2" max="4" width="10.85546875" style="33"/>
    <col min="5" max="5" width="14.7109375" style="33" customWidth="1"/>
    <col min="6" max="6" width="18.7109375" style="25" customWidth="1"/>
    <col min="7" max="8" width="10.85546875" style="25"/>
    <col min="9" max="16384" width="10.85546875" style="33"/>
  </cols>
  <sheetData>
    <row r="3" spans="1:9" ht="15.75" x14ac:dyDescent="0.25">
      <c r="B3" s="385" t="s">
        <v>53</v>
      </c>
    </row>
    <row r="5" spans="1:9" x14ac:dyDescent="0.25">
      <c r="F5" s="33"/>
    </row>
    <row r="6" spans="1:9" x14ac:dyDescent="0.25">
      <c r="B6" s="269" t="s">
        <v>37</v>
      </c>
      <c r="C6" s="269"/>
      <c r="F6" s="33"/>
      <c r="G6" s="33"/>
    </row>
    <row r="7" spans="1:9" x14ac:dyDescent="0.25">
      <c r="B7" s="270"/>
      <c r="C7" s="270"/>
    </row>
    <row r="8" spans="1:9" x14ac:dyDescent="0.25">
      <c r="F8" s="25" t="s">
        <v>40</v>
      </c>
      <c r="G8" s="25" t="s">
        <v>41</v>
      </c>
      <c r="H8" s="25" t="s">
        <v>42</v>
      </c>
    </row>
    <row r="9" spans="1:9" x14ac:dyDescent="0.25">
      <c r="A9" s="25" t="s">
        <v>3</v>
      </c>
      <c r="B9" s="33" t="s">
        <v>39</v>
      </c>
      <c r="F9" s="19" t="s">
        <v>54</v>
      </c>
      <c r="G9" s="19">
        <v>0.8</v>
      </c>
      <c r="H9" s="19">
        <v>0.9</v>
      </c>
      <c r="I9" s="33" t="s">
        <v>55</v>
      </c>
    </row>
    <row r="11" spans="1:9" x14ac:dyDescent="0.25">
      <c r="A11" s="25" t="s">
        <v>45</v>
      </c>
      <c r="B11" s="33" t="s">
        <v>238</v>
      </c>
      <c r="F11" s="22"/>
      <c r="G11" s="22"/>
      <c r="H11" s="22"/>
      <c r="I11" s="33" t="s">
        <v>76</v>
      </c>
    </row>
    <row r="12" spans="1:9" x14ac:dyDescent="0.25">
      <c r="A12" s="25" t="s">
        <v>46</v>
      </c>
      <c r="B12" s="33" t="s">
        <v>56</v>
      </c>
      <c r="F12" s="373">
        <f>ALUMNADO!G20+ALUMNADO!G43</f>
        <v>0</v>
      </c>
      <c r="G12" s="372"/>
      <c r="H12" s="372"/>
      <c r="I12" s="33" t="s">
        <v>57</v>
      </c>
    </row>
    <row r="13" spans="1:9" x14ac:dyDescent="0.25">
      <c r="F13" s="271"/>
      <c r="G13" s="271"/>
      <c r="H13" s="271"/>
    </row>
    <row r="15" spans="1:9" x14ac:dyDescent="0.25">
      <c r="B15" s="33" t="s">
        <v>239</v>
      </c>
    </row>
    <row r="18" spans="1:12" x14ac:dyDescent="0.25">
      <c r="B18" s="272" t="s">
        <v>33</v>
      </c>
      <c r="C18" s="272"/>
      <c r="D18" s="272"/>
      <c r="E18" s="273" t="s">
        <v>34</v>
      </c>
      <c r="F18" s="274"/>
      <c r="G18" s="275" t="s">
        <v>189</v>
      </c>
      <c r="H18" s="276"/>
    </row>
    <row r="20" spans="1:12" ht="15.75" x14ac:dyDescent="0.25">
      <c r="A20" s="25" t="s">
        <v>58</v>
      </c>
      <c r="B20" s="277" t="s">
        <v>47</v>
      </c>
      <c r="F20" s="20" t="str">
        <f>IFERROR(F11/F12,"")</f>
        <v/>
      </c>
      <c r="G20" s="20" t="str">
        <f t="shared" ref="G20:H20" si="0">IFERROR(G11/G12,"")</f>
        <v/>
      </c>
      <c r="H20" s="20" t="str">
        <f t="shared" si="0"/>
        <v/>
      </c>
      <c r="J20" s="33" t="s">
        <v>48</v>
      </c>
      <c r="K20" s="25" t="s">
        <v>49</v>
      </c>
    </row>
    <row r="22" spans="1:12" x14ac:dyDescent="0.25">
      <c r="B22" s="272" t="s">
        <v>35</v>
      </c>
      <c r="C22" s="272"/>
      <c r="D22" s="272"/>
      <c r="E22" s="272"/>
      <c r="F22" s="278"/>
      <c r="G22" s="274"/>
      <c r="H22" s="274" t="s">
        <v>36</v>
      </c>
      <c r="I22" s="273"/>
      <c r="J22" s="273"/>
    </row>
    <row r="24" spans="1:12" x14ac:dyDescent="0.25">
      <c r="B24" s="33" t="s">
        <v>51</v>
      </c>
      <c r="F24" s="19" t="s">
        <v>54</v>
      </c>
      <c r="G24" s="20" t="str">
        <f>G20</f>
        <v/>
      </c>
      <c r="H24" s="20" t="str">
        <f>H20</f>
        <v/>
      </c>
      <c r="J24" s="33" t="s">
        <v>52</v>
      </c>
      <c r="K24" s="25" t="s">
        <v>58</v>
      </c>
      <c r="L24" s="33" t="s">
        <v>69</v>
      </c>
    </row>
  </sheetData>
  <sheetProtection password="CC1B" sheet="1" objects="1" scenarios="1"/>
  <dataValidations count="1">
    <dataValidation type="whole" allowBlank="1" showInputMessage="1" showErrorMessage="1" sqref="F11:H12">
      <formula1>0</formula1>
      <formula2>1000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L24"/>
  <sheetViews>
    <sheetView showGridLines="0" workbookViewId="0">
      <selection activeCell="E36" sqref="E36"/>
    </sheetView>
  </sheetViews>
  <sheetFormatPr baseColWidth="10" defaultColWidth="10.85546875" defaultRowHeight="15" x14ac:dyDescent="0.25"/>
  <cols>
    <col min="1" max="1" width="5.85546875" style="25" customWidth="1"/>
    <col min="2" max="4" width="10.85546875" style="33"/>
    <col min="5" max="5" width="17.7109375" style="33" customWidth="1"/>
    <col min="6" max="6" width="12.7109375" style="25" customWidth="1"/>
    <col min="7" max="8" width="10.85546875" style="25"/>
    <col min="9" max="10" width="10.85546875" style="33"/>
    <col min="11" max="11" width="12.7109375" style="33" bestFit="1" customWidth="1"/>
    <col min="12" max="16384" width="10.85546875" style="33"/>
  </cols>
  <sheetData>
    <row r="3" spans="1:9" ht="15.75" x14ac:dyDescent="0.25">
      <c r="B3" s="268" t="s">
        <v>59</v>
      </c>
    </row>
    <row r="5" spans="1:9" x14ac:dyDescent="0.25">
      <c r="F5" s="33"/>
    </row>
    <row r="6" spans="1:9" x14ac:dyDescent="0.25">
      <c r="B6" s="269" t="s">
        <v>37</v>
      </c>
      <c r="C6" s="269"/>
    </row>
    <row r="7" spans="1:9" x14ac:dyDescent="0.25">
      <c r="B7" s="270"/>
      <c r="C7" s="270"/>
    </row>
    <row r="8" spans="1:9" x14ac:dyDescent="0.25">
      <c r="F8" s="25" t="s">
        <v>40</v>
      </c>
      <c r="G8" s="25" t="s">
        <v>41</v>
      </c>
      <c r="H8" s="25" t="s">
        <v>42</v>
      </c>
    </row>
    <row r="9" spans="1:9" x14ac:dyDescent="0.25">
      <c r="A9" s="25" t="s">
        <v>3</v>
      </c>
      <c r="B9" s="33" t="s">
        <v>39</v>
      </c>
      <c r="F9" s="19">
        <v>1</v>
      </c>
      <c r="G9" s="19">
        <v>1</v>
      </c>
      <c r="H9" s="19">
        <v>1</v>
      </c>
      <c r="I9" s="33" t="s">
        <v>61</v>
      </c>
    </row>
    <row r="11" spans="1:9" x14ac:dyDescent="0.25">
      <c r="A11" s="25" t="s">
        <v>45</v>
      </c>
      <c r="B11" s="33" t="s">
        <v>62</v>
      </c>
      <c r="F11" s="22"/>
      <c r="G11" s="22"/>
      <c r="H11" s="22"/>
      <c r="I11" s="33" t="s">
        <v>76</v>
      </c>
    </row>
    <row r="12" spans="1:9" x14ac:dyDescent="0.25">
      <c r="A12" s="25" t="s">
        <v>46</v>
      </c>
      <c r="B12" s="33" t="s">
        <v>63</v>
      </c>
      <c r="F12" s="22"/>
      <c r="G12" s="22"/>
      <c r="H12" s="22"/>
      <c r="I12" s="33" t="s">
        <v>75</v>
      </c>
    </row>
    <row r="13" spans="1:9" x14ac:dyDescent="0.25">
      <c r="F13" s="271"/>
      <c r="G13" s="271"/>
      <c r="H13" s="271"/>
    </row>
    <row r="14" spans="1:9" x14ac:dyDescent="0.25">
      <c r="B14" s="33" t="s">
        <v>64</v>
      </c>
    </row>
    <row r="18" spans="1:12" x14ac:dyDescent="0.25">
      <c r="B18" s="272" t="s">
        <v>33</v>
      </c>
      <c r="C18" s="272"/>
      <c r="D18" s="272"/>
      <c r="E18" s="273" t="s">
        <v>34</v>
      </c>
      <c r="F18" s="274"/>
      <c r="G18" s="275" t="s">
        <v>189</v>
      </c>
      <c r="H18" s="276"/>
    </row>
    <row r="20" spans="1:12" ht="15.75" x14ac:dyDescent="0.25">
      <c r="A20" s="25" t="s">
        <v>65</v>
      </c>
      <c r="B20" s="277" t="s">
        <v>67</v>
      </c>
      <c r="F20" s="20" t="str">
        <f>IFERROR(1-( F11/F12),"")</f>
        <v/>
      </c>
      <c r="G20" s="20" t="str">
        <f t="shared" ref="G20:H20" si="0">IFERROR(1-( G11/G12),"")</f>
        <v/>
      </c>
      <c r="H20" s="20" t="str">
        <f t="shared" si="0"/>
        <v/>
      </c>
      <c r="J20" s="33" t="s">
        <v>48</v>
      </c>
      <c r="K20" s="25" t="s">
        <v>66</v>
      </c>
    </row>
    <row r="22" spans="1:12" x14ac:dyDescent="0.25">
      <c r="B22" s="272" t="s">
        <v>35</v>
      </c>
      <c r="C22" s="272"/>
      <c r="D22" s="272"/>
      <c r="E22" s="272"/>
      <c r="F22" s="278"/>
      <c r="G22" s="274"/>
      <c r="H22" s="274" t="s">
        <v>36</v>
      </c>
      <c r="I22" s="273"/>
      <c r="J22" s="273"/>
    </row>
    <row r="24" spans="1:12" x14ac:dyDescent="0.25">
      <c r="B24" s="33" t="s">
        <v>51</v>
      </c>
      <c r="F24" s="20" t="str">
        <f>F20</f>
        <v/>
      </c>
      <c r="G24" s="20" t="str">
        <f>G20</f>
        <v/>
      </c>
      <c r="H24" s="20" t="str">
        <f>H20</f>
        <v/>
      </c>
      <c r="J24" s="33" t="s">
        <v>52</v>
      </c>
      <c r="K24" s="25" t="s">
        <v>65</v>
      </c>
      <c r="L24" s="33" t="s">
        <v>69</v>
      </c>
    </row>
  </sheetData>
  <sheetProtection password="CC1B" sheet="1" objects="1" scenarios="1"/>
  <dataValidations count="1">
    <dataValidation type="whole" allowBlank="1" showInputMessage="1" showErrorMessage="1" sqref="F11:H12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</vt:i4>
      </vt:variant>
    </vt:vector>
  </HeadingPairs>
  <TitlesOfParts>
    <vt:vector size="23" baseType="lpstr">
      <vt:lpstr>IDENTIFICACIÓN PROA+</vt:lpstr>
      <vt:lpstr>OBJETIVOS</vt:lpstr>
      <vt:lpstr>DATOS</vt:lpstr>
      <vt:lpstr>ALUMNADO</vt:lpstr>
      <vt:lpstr>INDICADORES</vt:lpstr>
      <vt:lpstr>RC Compromisos</vt:lpstr>
      <vt:lpstr>1C</vt:lpstr>
      <vt:lpstr>3C</vt:lpstr>
      <vt:lpstr>4C</vt:lpstr>
      <vt:lpstr>5C</vt:lpstr>
      <vt:lpstr>6C</vt:lpstr>
      <vt:lpstr>7C Y 8C</vt:lpstr>
      <vt:lpstr>Resumen 7y8C</vt:lpstr>
      <vt:lpstr>Equipo directivo 7y8C</vt:lpstr>
      <vt:lpstr>Inspección educación 7y8C</vt:lpstr>
      <vt:lpstr>9C</vt:lpstr>
      <vt:lpstr>Equipo directivo 9C</vt:lpstr>
      <vt:lpstr>13C</vt:lpstr>
      <vt:lpstr>DECISION</vt:lpstr>
      <vt:lpstr>IDENTIFICACION</vt:lpstr>
      <vt:lpstr>IDENTIFICACION2</vt:lpstr>
      <vt:lpstr>PÒRCENTAJES</vt:lpstr>
      <vt:lpstr>PROVINCIAS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 Garcia Alegre</dc:creator>
  <cp:lastModifiedBy>Administrador</cp:lastModifiedBy>
  <dcterms:created xsi:type="dcterms:W3CDTF">2022-04-30T09:07:03Z</dcterms:created>
  <dcterms:modified xsi:type="dcterms:W3CDTF">2022-09-01T12:48:50Z</dcterms:modified>
</cp:coreProperties>
</file>